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TERNE_NICK\THERMIKSENSE\Beiträge\2018\F1ABC_EM\"/>
    </mc:Choice>
  </mc:AlternateContent>
  <xr:revisionPtr revIDLastSave="0" documentId="8_{62FB265E-CF5A-4419-9FCA-927214B7DF4A}" xr6:coauthVersionLast="34" xr6:coauthVersionMax="34" xr10:uidLastSave="{00000000-0000-0000-0000-000000000000}"/>
  <bookViews>
    <workbookView xWindow="0" yWindow="0" windowWidth="20520" windowHeight="11040" firstSheet="1" activeTab="3" xr2:uid="{00000000-000D-0000-FFFF-FFFF00000000}"/>
  </bookViews>
  <sheets>
    <sheet name="Címlap" sheetId="1" state="hidden" r:id="rId1"/>
    <sheet name="Cover" sheetId="16" r:id="rId2"/>
    <sheet name="F1A" sheetId="2" r:id="rId3"/>
    <sheet name="F1A junior" sheetId="14" r:id="rId4"/>
    <sheet name="F1B" sheetId="4" r:id="rId5"/>
    <sheet name="F1C" sheetId="5" r:id="rId6"/>
    <sheet name="F1Q" sheetId="8" r:id="rId7"/>
    <sheet name="F1H" sheetId="7" r:id="rId8"/>
    <sheet name="F1H junior" sheetId="15" r:id="rId9"/>
    <sheet name="Segédlet" sheetId="3" state="hidden" r:id="rId10"/>
    <sheet name="Team" sheetId="12" r:id="rId11"/>
  </sheets>
  <calcPr calcId="179017"/>
</workbook>
</file>

<file path=xl/calcChain.xml><?xml version="1.0" encoding="utf-8"?>
<calcChain xmlns="http://schemas.openxmlformats.org/spreadsheetml/2006/main">
  <c r="E2" i="12" l="1"/>
  <c r="X104" i="15" l="1"/>
  <c r="W104" i="15"/>
  <c r="V104" i="15"/>
  <c r="T104" i="15"/>
  <c r="S104" i="15"/>
  <c r="R104" i="15"/>
  <c r="Q104" i="15"/>
  <c r="P104" i="15"/>
  <c r="O104" i="15"/>
  <c r="N104" i="15"/>
  <c r="X103" i="15"/>
  <c r="W103" i="15"/>
  <c r="V103" i="15"/>
  <c r="T103" i="15"/>
  <c r="S103" i="15"/>
  <c r="R103" i="15"/>
  <c r="Q103" i="15"/>
  <c r="P103" i="15"/>
  <c r="O103" i="15"/>
  <c r="N103" i="15"/>
  <c r="AH102" i="15"/>
  <c r="X102" i="15"/>
  <c r="W102" i="15"/>
  <c r="V102" i="15"/>
  <c r="T102" i="15"/>
  <c r="S102" i="15"/>
  <c r="R102" i="15"/>
  <c r="Q102" i="15"/>
  <c r="P102" i="15"/>
  <c r="O102" i="15"/>
  <c r="N102" i="15"/>
  <c r="AB101" i="15"/>
  <c r="U101" i="15"/>
  <c r="H101" i="15"/>
  <c r="G101" i="15"/>
  <c r="AB100" i="15"/>
  <c r="U100" i="15"/>
  <c r="AH100" i="15" s="1"/>
  <c r="H100" i="15"/>
  <c r="AJ100" i="15" s="1"/>
  <c r="G100" i="15"/>
  <c r="AB99" i="15"/>
  <c r="Y99" i="15"/>
  <c r="B99" i="15" s="1"/>
  <c r="U99" i="15"/>
  <c r="AH99" i="15" s="1"/>
  <c r="H99" i="15"/>
  <c r="AJ99" i="15" s="1"/>
  <c r="G99" i="15"/>
  <c r="C99" i="15"/>
  <c r="AB98" i="15"/>
  <c r="U98" i="15"/>
  <c r="AH98" i="15" s="1"/>
  <c r="H98" i="15"/>
  <c r="AJ98" i="15" s="1"/>
  <c r="G98" i="15"/>
  <c r="C98" i="15"/>
  <c r="AB97" i="15"/>
  <c r="U97" i="15"/>
  <c r="H97" i="15"/>
  <c r="G97" i="15"/>
  <c r="AB96" i="15"/>
  <c r="U96" i="15"/>
  <c r="AH96" i="15" s="1"/>
  <c r="H96" i="15"/>
  <c r="AJ96" i="15" s="1"/>
  <c r="G96" i="15"/>
  <c r="AB95" i="15"/>
  <c r="Y95" i="15"/>
  <c r="B95" i="15" s="1"/>
  <c r="U95" i="15"/>
  <c r="AH95" i="15" s="1"/>
  <c r="H95" i="15"/>
  <c r="AJ95" i="15" s="1"/>
  <c r="G95" i="15"/>
  <c r="C95" i="15"/>
  <c r="AB94" i="15"/>
  <c r="U94" i="15"/>
  <c r="H94" i="15"/>
  <c r="AJ94" i="15" s="1"/>
  <c r="G94" i="15"/>
  <c r="AB93" i="15"/>
  <c r="U93" i="15"/>
  <c r="H93" i="15"/>
  <c r="G93" i="15"/>
  <c r="AB92" i="15"/>
  <c r="Y92" i="15"/>
  <c r="B92" i="15" s="1"/>
  <c r="U92" i="15"/>
  <c r="AH92" i="15" s="1"/>
  <c r="H92" i="15"/>
  <c r="AJ92" i="15" s="1"/>
  <c r="G92" i="15"/>
  <c r="AB91" i="15"/>
  <c r="U91" i="15"/>
  <c r="AH91" i="15" s="1"/>
  <c r="H91" i="15"/>
  <c r="AJ91" i="15" s="1"/>
  <c r="G91" i="15"/>
  <c r="AB90" i="15"/>
  <c r="U90" i="15"/>
  <c r="AH90" i="15" s="1"/>
  <c r="H90" i="15"/>
  <c r="AJ90" i="15" s="1"/>
  <c r="G90" i="15"/>
  <c r="AB89" i="15"/>
  <c r="Y89" i="15"/>
  <c r="B89" i="15" s="1"/>
  <c r="U89" i="15"/>
  <c r="H89" i="15"/>
  <c r="G89" i="15"/>
  <c r="AB88" i="15"/>
  <c r="U88" i="15"/>
  <c r="Y88" i="15" s="1"/>
  <c r="B88" i="15" s="1"/>
  <c r="H88" i="15"/>
  <c r="AJ88" i="15" s="1"/>
  <c r="G88" i="15"/>
  <c r="AB87" i="15"/>
  <c r="U87" i="15"/>
  <c r="AH87" i="15" s="1"/>
  <c r="H87" i="15"/>
  <c r="AJ87" i="15" s="1"/>
  <c r="G87" i="15"/>
  <c r="AB86" i="15"/>
  <c r="U86" i="15"/>
  <c r="AH86" i="15" s="1"/>
  <c r="H86" i="15"/>
  <c r="AJ86" i="15" s="1"/>
  <c r="G86" i="15"/>
  <c r="AB85" i="15"/>
  <c r="Y85" i="15"/>
  <c r="B85" i="15" s="1"/>
  <c r="U85" i="15"/>
  <c r="H85" i="15"/>
  <c r="G85" i="15"/>
  <c r="AB84" i="15"/>
  <c r="U84" i="15"/>
  <c r="Y84" i="15" s="1"/>
  <c r="B84" i="15" s="1"/>
  <c r="H84" i="15"/>
  <c r="AJ84" i="15" s="1"/>
  <c r="G84" i="15"/>
  <c r="C84" i="15"/>
  <c r="AB83" i="15"/>
  <c r="U83" i="15"/>
  <c r="AH83" i="15" s="1"/>
  <c r="H83" i="15"/>
  <c r="C83" i="15" s="1"/>
  <c r="G83" i="15"/>
  <c r="AH82" i="15"/>
  <c r="AB82" i="15"/>
  <c r="U82" i="15"/>
  <c r="H82" i="15"/>
  <c r="AJ82" i="15" s="1"/>
  <c r="G82" i="15"/>
  <c r="AB81" i="15"/>
  <c r="U81" i="15"/>
  <c r="AH81" i="15" s="1"/>
  <c r="H81" i="15"/>
  <c r="G81" i="15"/>
  <c r="AB80" i="15"/>
  <c r="Y80" i="15"/>
  <c r="B80" i="15" s="1"/>
  <c r="U80" i="15"/>
  <c r="AH80" i="15" s="1"/>
  <c r="H80" i="15"/>
  <c r="AJ80" i="15" s="1"/>
  <c r="G80" i="15"/>
  <c r="C80" i="15"/>
  <c r="AB79" i="15"/>
  <c r="U79" i="15"/>
  <c r="AH79" i="15" s="1"/>
  <c r="H79" i="15"/>
  <c r="AJ79" i="15" s="1"/>
  <c r="G79" i="15"/>
  <c r="C79" i="15"/>
  <c r="AB78" i="15"/>
  <c r="U78" i="15"/>
  <c r="AH78" i="15" s="1"/>
  <c r="H78" i="15"/>
  <c r="AJ78" i="15" s="1"/>
  <c r="G78" i="15"/>
  <c r="AB77" i="15"/>
  <c r="Y77" i="15"/>
  <c r="B77" i="15" s="1"/>
  <c r="U77" i="15"/>
  <c r="AH77" i="15" s="1"/>
  <c r="H77" i="15"/>
  <c r="G77" i="15"/>
  <c r="AB76" i="15"/>
  <c r="U76" i="15"/>
  <c r="AH76" i="15" s="1"/>
  <c r="H76" i="15"/>
  <c r="AJ76" i="15" s="1"/>
  <c r="G76" i="15"/>
  <c r="C76" i="15"/>
  <c r="AB75" i="15"/>
  <c r="U75" i="15"/>
  <c r="AH75" i="15" s="1"/>
  <c r="H75" i="15"/>
  <c r="AJ75" i="15" s="1"/>
  <c r="G75" i="15"/>
  <c r="AB74" i="15"/>
  <c r="U74" i="15"/>
  <c r="H74" i="15"/>
  <c r="AJ74" i="15" s="1"/>
  <c r="G74" i="15"/>
  <c r="AB73" i="15"/>
  <c r="Y73" i="15"/>
  <c r="B73" i="15" s="1"/>
  <c r="U73" i="15"/>
  <c r="AH73" i="15" s="1"/>
  <c r="H73" i="15"/>
  <c r="G73" i="15"/>
  <c r="AB72" i="15"/>
  <c r="U72" i="15"/>
  <c r="AH72" i="15" s="1"/>
  <c r="H72" i="15"/>
  <c r="AJ72" i="15" s="1"/>
  <c r="G72" i="15"/>
  <c r="AB71" i="15"/>
  <c r="Y71" i="15"/>
  <c r="B71" i="15" s="1"/>
  <c r="U71" i="15"/>
  <c r="AH71" i="15" s="1"/>
  <c r="H71" i="15"/>
  <c r="AJ71" i="15" s="1"/>
  <c r="G71" i="15"/>
  <c r="AB70" i="15"/>
  <c r="U70" i="15"/>
  <c r="H70" i="15"/>
  <c r="G70" i="15"/>
  <c r="AB69" i="15"/>
  <c r="U69" i="15"/>
  <c r="AH69" i="15" s="1"/>
  <c r="H69" i="15"/>
  <c r="AJ69" i="15" s="1"/>
  <c r="G69" i="15"/>
  <c r="AB68" i="15"/>
  <c r="U68" i="15"/>
  <c r="H68" i="15"/>
  <c r="AJ68" i="15" s="1"/>
  <c r="G68" i="15"/>
  <c r="AB67" i="15"/>
  <c r="Y67" i="15"/>
  <c r="B67" i="15" s="1"/>
  <c r="U67" i="15"/>
  <c r="AH67" i="15" s="1"/>
  <c r="H67" i="15"/>
  <c r="G67" i="15"/>
  <c r="AB66" i="15"/>
  <c r="U66" i="15"/>
  <c r="Y66" i="15" s="1"/>
  <c r="B66" i="15" s="1"/>
  <c r="H66" i="15"/>
  <c r="AJ66" i="15" s="1"/>
  <c r="G66" i="15"/>
  <c r="AB65" i="15"/>
  <c r="Y65" i="15"/>
  <c r="B65" i="15" s="1"/>
  <c r="U65" i="15"/>
  <c r="AH65" i="15" s="1"/>
  <c r="H65" i="15"/>
  <c r="AJ65" i="15" s="1"/>
  <c r="G65" i="15"/>
  <c r="AB64" i="15"/>
  <c r="U64" i="15"/>
  <c r="AH64" i="15" s="1"/>
  <c r="H64" i="15"/>
  <c r="AJ64" i="15" s="1"/>
  <c r="G64" i="15"/>
  <c r="AB63" i="15"/>
  <c r="Y63" i="15"/>
  <c r="B63" i="15" s="1"/>
  <c r="U63" i="15"/>
  <c r="AH63" i="15" s="1"/>
  <c r="H63" i="15"/>
  <c r="G63" i="15"/>
  <c r="AJ62" i="15"/>
  <c r="AB62" i="15"/>
  <c r="U62" i="15"/>
  <c r="Y62" i="15" s="1"/>
  <c r="B62" i="15" s="1"/>
  <c r="H62" i="15"/>
  <c r="C62" i="15" s="1"/>
  <c r="G62" i="15"/>
  <c r="AB61" i="15"/>
  <c r="Y61" i="15"/>
  <c r="B61" i="15" s="1"/>
  <c r="U61" i="15"/>
  <c r="AH61" i="15" s="1"/>
  <c r="H61" i="15"/>
  <c r="AJ61" i="15" s="1"/>
  <c r="G61" i="15"/>
  <c r="C61" i="15"/>
  <c r="AB60" i="15"/>
  <c r="U60" i="15"/>
  <c r="H60" i="15"/>
  <c r="AJ60" i="15" s="1"/>
  <c r="G60" i="15"/>
  <c r="AB59" i="15"/>
  <c r="U59" i="15"/>
  <c r="AH59" i="15" s="1"/>
  <c r="H59" i="15"/>
  <c r="G59" i="15"/>
  <c r="AB58" i="15"/>
  <c r="U58" i="15"/>
  <c r="Y58" i="15" s="1"/>
  <c r="B58" i="15" s="1"/>
  <c r="H58" i="15"/>
  <c r="AJ58" i="15" s="1"/>
  <c r="G58" i="15"/>
  <c r="C58" i="15"/>
  <c r="AB57" i="15"/>
  <c r="U57" i="15"/>
  <c r="AH57" i="15" s="1"/>
  <c r="H57" i="15"/>
  <c r="AJ57" i="15" s="1"/>
  <c r="G57" i="15"/>
  <c r="AH56" i="15"/>
  <c r="AB56" i="15"/>
  <c r="U56" i="15"/>
  <c r="H56" i="15"/>
  <c r="AJ56" i="15" s="1"/>
  <c r="G56" i="15"/>
  <c r="AB55" i="15"/>
  <c r="Y55" i="15"/>
  <c r="B55" i="15" s="1"/>
  <c r="U55" i="15"/>
  <c r="AH55" i="15" s="1"/>
  <c r="H55" i="15"/>
  <c r="G55" i="15"/>
  <c r="AB54" i="15"/>
  <c r="U54" i="15"/>
  <c r="Y54" i="15" s="1"/>
  <c r="B54" i="15" s="1"/>
  <c r="H54" i="15"/>
  <c r="AJ54" i="15" s="1"/>
  <c r="G54" i="15"/>
  <c r="AB53" i="15"/>
  <c r="Y53" i="15"/>
  <c r="B53" i="15" s="1"/>
  <c r="U53" i="15"/>
  <c r="AH53" i="15" s="1"/>
  <c r="H53" i="15"/>
  <c r="AJ53" i="15" s="1"/>
  <c r="G53" i="15"/>
  <c r="AB52" i="15"/>
  <c r="U52" i="15"/>
  <c r="H52" i="15"/>
  <c r="AJ52" i="15" s="1"/>
  <c r="G52" i="15"/>
  <c r="AB51" i="15"/>
  <c r="U51" i="15"/>
  <c r="AH51" i="15" s="1"/>
  <c r="H51" i="15"/>
  <c r="AJ51" i="15" s="1"/>
  <c r="G51" i="15"/>
  <c r="AJ50" i="15"/>
  <c r="AB50" i="15"/>
  <c r="U50" i="15"/>
  <c r="H50" i="15"/>
  <c r="G50" i="15"/>
  <c r="C50" i="15"/>
  <c r="AB49" i="15"/>
  <c r="U49" i="15"/>
  <c r="AH49" i="15" s="1"/>
  <c r="H49" i="15"/>
  <c r="AJ49" i="15" s="1"/>
  <c r="G49" i="15"/>
  <c r="AB48" i="15"/>
  <c r="U48" i="15"/>
  <c r="H48" i="15"/>
  <c r="AJ48" i="15" s="1"/>
  <c r="G48" i="15"/>
  <c r="AB47" i="15"/>
  <c r="Y47" i="15"/>
  <c r="B47" i="15" s="1"/>
  <c r="U47" i="15"/>
  <c r="AH47" i="15" s="1"/>
  <c r="H47" i="15"/>
  <c r="AJ47" i="15" s="1"/>
  <c r="G47" i="15"/>
  <c r="AJ46" i="15"/>
  <c r="AB46" i="15"/>
  <c r="U46" i="15"/>
  <c r="H46" i="15"/>
  <c r="C46" i="15" s="1"/>
  <c r="G46" i="15"/>
  <c r="AB45" i="15"/>
  <c r="U45" i="15"/>
  <c r="AH45" i="15" s="1"/>
  <c r="H45" i="15"/>
  <c r="AJ45" i="15" s="1"/>
  <c r="G45" i="15"/>
  <c r="C45" i="15"/>
  <c r="AB44" i="15"/>
  <c r="U44" i="15"/>
  <c r="H44" i="15"/>
  <c r="AJ44" i="15" s="1"/>
  <c r="G44" i="15"/>
  <c r="AB43" i="15"/>
  <c r="Y43" i="15"/>
  <c r="B43" i="15" s="1"/>
  <c r="U43" i="15"/>
  <c r="AH43" i="15" s="1"/>
  <c r="H43" i="15"/>
  <c r="AJ43" i="15" s="1"/>
  <c r="G43" i="15"/>
  <c r="AJ42" i="15"/>
  <c r="AB42" i="15"/>
  <c r="Y42" i="15"/>
  <c r="B42" i="15" s="1"/>
  <c r="U42" i="15"/>
  <c r="AH42" i="15" s="1"/>
  <c r="H42" i="15"/>
  <c r="G42" i="15"/>
  <c r="C42" i="15"/>
  <c r="AB41" i="15"/>
  <c r="U41" i="15"/>
  <c r="Y41" i="15" s="1"/>
  <c r="B41" i="15" s="1"/>
  <c r="H41" i="15"/>
  <c r="C41" i="15" s="1"/>
  <c r="G41" i="15"/>
  <c r="AH40" i="15"/>
  <c r="AB40" i="15"/>
  <c r="U40" i="15"/>
  <c r="Y40" i="15" s="1"/>
  <c r="H40" i="15"/>
  <c r="G40" i="15"/>
  <c r="B40" i="15"/>
  <c r="AB39" i="15"/>
  <c r="U39" i="15"/>
  <c r="AH39" i="15" s="1"/>
  <c r="H39" i="15"/>
  <c r="C39" i="15" s="1"/>
  <c r="G39" i="15"/>
  <c r="AJ38" i="15"/>
  <c r="AB38" i="15"/>
  <c r="U38" i="15"/>
  <c r="H38" i="15"/>
  <c r="G38" i="15"/>
  <c r="C38" i="15"/>
  <c r="AB37" i="15"/>
  <c r="U37" i="15"/>
  <c r="H37" i="15"/>
  <c r="AJ37" i="15" s="1"/>
  <c r="G37" i="15"/>
  <c r="AB36" i="15"/>
  <c r="U36" i="15"/>
  <c r="H36" i="15"/>
  <c r="G36" i="15"/>
  <c r="AB35" i="15"/>
  <c r="U35" i="15"/>
  <c r="AH35" i="15" s="1"/>
  <c r="H35" i="15"/>
  <c r="AJ35" i="15" s="1"/>
  <c r="G35" i="15"/>
  <c r="C35" i="15"/>
  <c r="AB34" i="15"/>
  <c r="U34" i="15"/>
  <c r="AH34" i="15" s="1"/>
  <c r="H34" i="15"/>
  <c r="AJ34" i="15" s="1"/>
  <c r="G34" i="15"/>
  <c r="AB33" i="15"/>
  <c r="Y33" i="15"/>
  <c r="B33" i="15" s="1"/>
  <c r="U33" i="15"/>
  <c r="AH33" i="15" s="1"/>
  <c r="H33" i="15"/>
  <c r="AJ33" i="15" s="1"/>
  <c r="G33" i="15"/>
  <c r="C33" i="15"/>
  <c r="AB32" i="15"/>
  <c r="U32" i="15"/>
  <c r="Y32" i="15" s="1"/>
  <c r="H32" i="15"/>
  <c r="G32" i="15"/>
  <c r="B32" i="15"/>
  <c r="AB31" i="15"/>
  <c r="Y31" i="15"/>
  <c r="B31" i="15" s="1"/>
  <c r="U31" i="15"/>
  <c r="AH31" i="15" s="1"/>
  <c r="H31" i="15"/>
  <c r="AJ31" i="15" s="1"/>
  <c r="G31" i="15"/>
  <c r="C31" i="15"/>
  <c r="AJ30" i="15"/>
  <c r="AB30" i="15"/>
  <c r="Y30" i="15"/>
  <c r="B30" i="15" s="1"/>
  <c r="U30" i="15"/>
  <c r="AH30" i="15" s="1"/>
  <c r="H30" i="15"/>
  <c r="G30" i="15"/>
  <c r="C30" i="15"/>
  <c r="AB29" i="15"/>
  <c r="U29" i="15"/>
  <c r="Y29" i="15" s="1"/>
  <c r="B29" i="15" s="1"/>
  <c r="H29" i="15"/>
  <c r="AJ29" i="15" s="1"/>
  <c r="G29" i="15"/>
  <c r="C29" i="15"/>
  <c r="AH28" i="15"/>
  <c r="AB28" i="15"/>
  <c r="U28" i="15"/>
  <c r="Y28" i="15" s="1"/>
  <c r="H28" i="15"/>
  <c r="G28" i="15"/>
  <c r="B28" i="15"/>
  <c r="AB27" i="15"/>
  <c r="U27" i="15"/>
  <c r="AH27" i="15" s="1"/>
  <c r="H27" i="15"/>
  <c r="G27" i="15"/>
  <c r="AH26" i="15"/>
  <c r="AB26" i="15"/>
  <c r="U26" i="15"/>
  <c r="Y26" i="15" s="1"/>
  <c r="B26" i="15" s="1"/>
  <c r="H26" i="15"/>
  <c r="AJ26" i="15" s="1"/>
  <c r="G26" i="15"/>
  <c r="AH25" i="15"/>
  <c r="AB25" i="15"/>
  <c r="U25" i="15"/>
  <c r="Y25" i="15" s="1"/>
  <c r="B25" i="15" s="1"/>
  <c r="H25" i="15"/>
  <c r="C25" i="15" s="1"/>
  <c r="G25" i="15"/>
  <c r="AB24" i="15"/>
  <c r="U24" i="15"/>
  <c r="Y24" i="15" s="1"/>
  <c r="B24" i="15" s="1"/>
  <c r="H24" i="15"/>
  <c r="G24" i="15"/>
  <c r="AB23" i="15"/>
  <c r="U23" i="15"/>
  <c r="AH23" i="15" s="1"/>
  <c r="H23" i="15"/>
  <c r="C23" i="15" s="1"/>
  <c r="G23" i="15"/>
  <c r="AB22" i="15"/>
  <c r="U22" i="15"/>
  <c r="H22" i="15"/>
  <c r="AJ22" i="15" s="1"/>
  <c r="G22" i="15"/>
  <c r="C22" i="15"/>
  <c r="AB21" i="15"/>
  <c r="U21" i="15"/>
  <c r="H21" i="15"/>
  <c r="AJ21" i="15" s="1"/>
  <c r="G21" i="15"/>
  <c r="AB13" i="15"/>
  <c r="U13" i="15"/>
  <c r="Y13" i="15" s="1"/>
  <c r="H13" i="15"/>
  <c r="G13" i="15"/>
  <c r="AB20" i="15"/>
  <c r="U20" i="15"/>
  <c r="Y20" i="15" s="1"/>
  <c r="H20" i="15"/>
  <c r="AJ20" i="15" s="1"/>
  <c r="G20" i="15"/>
  <c r="AB12" i="15"/>
  <c r="U12" i="15"/>
  <c r="Y12" i="15" s="1"/>
  <c r="H12" i="15"/>
  <c r="G12" i="15"/>
  <c r="AB11" i="15"/>
  <c r="U11" i="15"/>
  <c r="H11" i="15"/>
  <c r="G11" i="15"/>
  <c r="AB10" i="15"/>
  <c r="U10" i="15"/>
  <c r="Y10" i="15" s="1"/>
  <c r="H10" i="15"/>
  <c r="G10" i="15"/>
  <c r="AB9" i="15"/>
  <c r="U9" i="15"/>
  <c r="Y9" i="15" s="1"/>
  <c r="H9" i="15"/>
  <c r="G9" i="15"/>
  <c r="AB8" i="15"/>
  <c r="U8" i="15"/>
  <c r="H8" i="15"/>
  <c r="G8" i="15"/>
  <c r="AB19" i="15"/>
  <c r="U19" i="15"/>
  <c r="Y19" i="15" s="1"/>
  <c r="H19" i="15"/>
  <c r="G19" i="15"/>
  <c r="AB18" i="15"/>
  <c r="U18" i="15"/>
  <c r="Y18" i="15" s="1"/>
  <c r="H18" i="15"/>
  <c r="C18" i="15" s="1"/>
  <c r="G18" i="15"/>
  <c r="AB17" i="15"/>
  <c r="U17" i="15"/>
  <c r="Y17" i="15" s="1"/>
  <c r="H17" i="15"/>
  <c r="C17" i="15" s="1"/>
  <c r="G17" i="15"/>
  <c r="AB16" i="15"/>
  <c r="U16" i="15"/>
  <c r="Y16" i="15" s="1"/>
  <c r="H16" i="15"/>
  <c r="AJ16" i="15" s="1"/>
  <c r="G16" i="15"/>
  <c r="AB15" i="15"/>
  <c r="U15" i="15"/>
  <c r="Y15" i="15" s="1"/>
  <c r="H15" i="15"/>
  <c r="G15" i="15"/>
  <c r="AB14" i="15"/>
  <c r="U14" i="15"/>
  <c r="Y14" i="15" s="1"/>
  <c r="H14" i="15"/>
  <c r="C14" i="15" s="1"/>
  <c r="G14" i="15"/>
  <c r="AB7" i="15"/>
  <c r="U7" i="15"/>
  <c r="Y7" i="15" s="1"/>
  <c r="H7" i="15"/>
  <c r="G7" i="15"/>
  <c r="AF6" i="15"/>
  <c r="U6" i="15"/>
  <c r="G2" i="15"/>
  <c r="U60" i="14"/>
  <c r="U43" i="14"/>
  <c r="U14" i="14"/>
  <c r="U56" i="2"/>
  <c r="U39" i="2"/>
  <c r="U8" i="2"/>
  <c r="X104" i="14"/>
  <c r="W104" i="14"/>
  <c r="V104" i="14"/>
  <c r="T104" i="14"/>
  <c r="S104" i="14"/>
  <c r="R104" i="14"/>
  <c r="Q104" i="14"/>
  <c r="P104" i="14"/>
  <c r="O104" i="14"/>
  <c r="N104" i="14"/>
  <c r="X103" i="14"/>
  <c r="W103" i="14"/>
  <c r="V103" i="14"/>
  <c r="T103" i="14"/>
  <c r="S103" i="14"/>
  <c r="R103" i="14"/>
  <c r="Q103" i="14"/>
  <c r="P103" i="14"/>
  <c r="O103" i="14"/>
  <c r="N103" i="14"/>
  <c r="AH102" i="14"/>
  <c r="X102" i="14"/>
  <c r="W102" i="14"/>
  <c r="V102" i="14"/>
  <c r="T102" i="14"/>
  <c r="S102" i="14"/>
  <c r="R102" i="14"/>
  <c r="Q102" i="14"/>
  <c r="P102" i="14"/>
  <c r="O102" i="14"/>
  <c r="N102" i="14"/>
  <c r="AB101" i="14"/>
  <c r="Y101" i="14"/>
  <c r="B101" i="14" s="1"/>
  <c r="U101" i="14"/>
  <c r="AH101" i="14" s="1"/>
  <c r="H101" i="14"/>
  <c r="AJ101" i="14" s="1"/>
  <c r="G101" i="14"/>
  <c r="AB100" i="14"/>
  <c r="Y100" i="14"/>
  <c r="B100" i="14" s="1"/>
  <c r="U100" i="14"/>
  <c r="AH100" i="14" s="1"/>
  <c r="H100" i="14"/>
  <c r="AJ100" i="14" s="1"/>
  <c r="G100" i="14"/>
  <c r="C100" i="14"/>
  <c r="AB99" i="14"/>
  <c r="U99" i="14"/>
  <c r="H99" i="14"/>
  <c r="AJ99" i="14" s="1"/>
  <c r="G99" i="14"/>
  <c r="AB98" i="14"/>
  <c r="U98" i="14"/>
  <c r="AH98" i="14" s="1"/>
  <c r="H98" i="14"/>
  <c r="G98" i="14"/>
  <c r="AB97" i="14"/>
  <c r="Y97" i="14"/>
  <c r="B97" i="14" s="1"/>
  <c r="U97" i="14"/>
  <c r="AH97" i="14" s="1"/>
  <c r="H97" i="14"/>
  <c r="AJ97" i="14" s="1"/>
  <c r="G97" i="14"/>
  <c r="C97" i="14"/>
  <c r="AB96" i="14"/>
  <c r="U96" i="14"/>
  <c r="AH96" i="14" s="1"/>
  <c r="H96" i="14"/>
  <c r="AJ96" i="14" s="1"/>
  <c r="G96" i="14"/>
  <c r="C96" i="14"/>
  <c r="AB95" i="14"/>
  <c r="U95" i="14"/>
  <c r="H95" i="14"/>
  <c r="AJ95" i="14" s="1"/>
  <c r="G95" i="14"/>
  <c r="AB94" i="14"/>
  <c r="U94" i="14"/>
  <c r="AH94" i="14" s="1"/>
  <c r="H94" i="14"/>
  <c r="G94" i="14"/>
  <c r="AB93" i="14"/>
  <c r="U93" i="14"/>
  <c r="AH93" i="14" s="1"/>
  <c r="H93" i="14"/>
  <c r="AJ93" i="14" s="1"/>
  <c r="G93" i="14"/>
  <c r="C93" i="14"/>
  <c r="AB92" i="14"/>
  <c r="U92" i="14"/>
  <c r="AH92" i="14" s="1"/>
  <c r="H92" i="14"/>
  <c r="AJ92" i="14" s="1"/>
  <c r="G92" i="14"/>
  <c r="AH91" i="14"/>
  <c r="AB91" i="14"/>
  <c r="U91" i="14"/>
  <c r="H91" i="14"/>
  <c r="AJ91" i="14" s="1"/>
  <c r="G91" i="14"/>
  <c r="AB90" i="14"/>
  <c r="U90" i="14"/>
  <c r="AH90" i="14" s="1"/>
  <c r="H90" i="14"/>
  <c r="G90" i="14"/>
  <c r="AB89" i="14"/>
  <c r="U89" i="14"/>
  <c r="AH89" i="14" s="1"/>
  <c r="H89" i="14"/>
  <c r="AJ89" i="14" s="1"/>
  <c r="G89" i="14"/>
  <c r="C89" i="14"/>
  <c r="AB88" i="14"/>
  <c r="U88" i="14"/>
  <c r="AH88" i="14" s="1"/>
  <c r="H88" i="14"/>
  <c r="AJ88" i="14" s="1"/>
  <c r="G88" i="14"/>
  <c r="AH87" i="14"/>
  <c r="AB87" i="14"/>
  <c r="U87" i="14"/>
  <c r="H87" i="14"/>
  <c r="AJ87" i="14" s="1"/>
  <c r="G87" i="14"/>
  <c r="AB86" i="14"/>
  <c r="U86" i="14"/>
  <c r="AH86" i="14" s="1"/>
  <c r="H86" i="14"/>
  <c r="G86" i="14"/>
  <c r="AB85" i="14"/>
  <c r="U85" i="14"/>
  <c r="AH85" i="14" s="1"/>
  <c r="H85" i="14"/>
  <c r="AJ85" i="14" s="1"/>
  <c r="G85" i="14"/>
  <c r="C85" i="14"/>
  <c r="AB84" i="14"/>
  <c r="U84" i="14"/>
  <c r="AH84" i="14" s="1"/>
  <c r="H84" i="14"/>
  <c r="AJ84" i="14" s="1"/>
  <c r="G84" i="14"/>
  <c r="AB83" i="14"/>
  <c r="U83" i="14"/>
  <c r="H83" i="14"/>
  <c r="AJ83" i="14" s="1"/>
  <c r="G83" i="14"/>
  <c r="AB82" i="14"/>
  <c r="Y82" i="14"/>
  <c r="B82" i="14" s="1"/>
  <c r="U82" i="14"/>
  <c r="AH82" i="14" s="1"/>
  <c r="H82" i="14"/>
  <c r="G82" i="14"/>
  <c r="AB81" i="14"/>
  <c r="U81" i="14"/>
  <c r="AH81" i="14" s="1"/>
  <c r="H81" i="14"/>
  <c r="AJ81" i="14" s="1"/>
  <c r="G81" i="14"/>
  <c r="AB80" i="14"/>
  <c r="U80" i="14"/>
  <c r="AH80" i="14" s="1"/>
  <c r="H80" i="14"/>
  <c r="AJ80" i="14" s="1"/>
  <c r="G80" i="14"/>
  <c r="AB79" i="14"/>
  <c r="U79" i="14"/>
  <c r="H79" i="14"/>
  <c r="AJ79" i="14" s="1"/>
  <c r="G79" i="14"/>
  <c r="AB78" i="14"/>
  <c r="U78" i="14"/>
  <c r="Y78" i="14" s="1"/>
  <c r="H78" i="14"/>
  <c r="G78" i="14"/>
  <c r="AB77" i="14"/>
  <c r="U77" i="14"/>
  <c r="Y77" i="14" s="1"/>
  <c r="H77" i="14"/>
  <c r="AJ77" i="14" s="1"/>
  <c r="G77" i="14"/>
  <c r="AB12" i="14"/>
  <c r="U12" i="14"/>
  <c r="Y12" i="14" s="1"/>
  <c r="H12" i="14"/>
  <c r="G12" i="14"/>
  <c r="AB76" i="14"/>
  <c r="U76" i="14"/>
  <c r="H76" i="14"/>
  <c r="AJ76" i="14" s="1"/>
  <c r="G76" i="14"/>
  <c r="AB75" i="14"/>
  <c r="U75" i="14"/>
  <c r="Y75" i="14" s="1"/>
  <c r="H75" i="14"/>
  <c r="G75" i="14"/>
  <c r="AB74" i="14"/>
  <c r="U74" i="14"/>
  <c r="Y74" i="14" s="1"/>
  <c r="H74" i="14"/>
  <c r="G74" i="14"/>
  <c r="AB73" i="14"/>
  <c r="U73" i="14"/>
  <c r="Y73" i="14" s="1"/>
  <c r="H73" i="14"/>
  <c r="AJ73" i="14" s="1"/>
  <c r="G73" i="14"/>
  <c r="AB72" i="14"/>
  <c r="U72" i="14"/>
  <c r="H72" i="14"/>
  <c r="AJ72" i="14" s="1"/>
  <c r="G72" i="14"/>
  <c r="AB71" i="14"/>
  <c r="U71" i="14"/>
  <c r="H71" i="14"/>
  <c r="G71" i="14"/>
  <c r="AB70" i="14"/>
  <c r="U70" i="14"/>
  <c r="Y70" i="14" s="1"/>
  <c r="H70" i="14"/>
  <c r="G70" i="14"/>
  <c r="AB11" i="14"/>
  <c r="U11" i="14"/>
  <c r="Y11" i="14" s="1"/>
  <c r="H11" i="14"/>
  <c r="G11" i="14"/>
  <c r="AB10" i="14"/>
  <c r="U10" i="14"/>
  <c r="H10" i="14"/>
  <c r="G10" i="14"/>
  <c r="AB69" i="14"/>
  <c r="U69" i="14"/>
  <c r="H69" i="14"/>
  <c r="G69" i="14"/>
  <c r="AB68" i="14"/>
  <c r="U68" i="14"/>
  <c r="H68" i="14"/>
  <c r="G68" i="14"/>
  <c r="AB67" i="14"/>
  <c r="U67" i="14"/>
  <c r="Y67" i="14" s="1"/>
  <c r="H67" i="14"/>
  <c r="AJ67" i="14" s="1"/>
  <c r="G67" i="14"/>
  <c r="AB66" i="14"/>
  <c r="U66" i="14"/>
  <c r="Y66" i="14" s="1"/>
  <c r="H66" i="14"/>
  <c r="AJ66" i="14" s="1"/>
  <c r="G66" i="14"/>
  <c r="AB65" i="14"/>
  <c r="U65" i="14"/>
  <c r="H65" i="14"/>
  <c r="G65" i="14"/>
  <c r="AB64" i="14"/>
  <c r="U64" i="14"/>
  <c r="Y64" i="14" s="1"/>
  <c r="H64" i="14"/>
  <c r="G64" i="14"/>
  <c r="AB63" i="14"/>
  <c r="U63" i="14"/>
  <c r="H63" i="14"/>
  <c r="AJ63" i="14" s="1"/>
  <c r="G63" i="14"/>
  <c r="AB62" i="14"/>
  <c r="U62" i="14"/>
  <c r="H62" i="14"/>
  <c r="AJ62" i="14" s="1"/>
  <c r="G62" i="14"/>
  <c r="AB9" i="14"/>
  <c r="U9" i="14"/>
  <c r="H9" i="14"/>
  <c r="G9" i="14"/>
  <c r="AB61" i="14"/>
  <c r="U61" i="14"/>
  <c r="Y61" i="14" s="1"/>
  <c r="H61" i="14"/>
  <c r="G61" i="14"/>
  <c r="AB60" i="14"/>
  <c r="Y60" i="14"/>
  <c r="H60" i="14"/>
  <c r="AJ60" i="14" s="1"/>
  <c r="G60" i="14"/>
  <c r="AB59" i="14"/>
  <c r="U59" i="14"/>
  <c r="H59" i="14"/>
  <c r="G59" i="14"/>
  <c r="AB58" i="14"/>
  <c r="U58" i="14"/>
  <c r="Y58" i="14" s="1"/>
  <c r="H58" i="14"/>
  <c r="AJ58" i="14" s="1"/>
  <c r="G58" i="14"/>
  <c r="AB57" i="14"/>
  <c r="U57" i="14"/>
  <c r="Y57" i="14" s="1"/>
  <c r="H57" i="14"/>
  <c r="AJ57" i="14" s="1"/>
  <c r="G57" i="14"/>
  <c r="AB56" i="14"/>
  <c r="Y56" i="14"/>
  <c r="U56" i="14"/>
  <c r="H56" i="14"/>
  <c r="AJ56" i="14" s="1"/>
  <c r="G56" i="14"/>
  <c r="AB55" i="14"/>
  <c r="U55" i="14"/>
  <c r="Y55" i="14" s="1"/>
  <c r="H55" i="14"/>
  <c r="G55" i="14"/>
  <c r="AB54" i="14"/>
  <c r="U54" i="14"/>
  <c r="Y54" i="14" s="1"/>
  <c r="H54" i="14"/>
  <c r="AJ54" i="14" s="1"/>
  <c r="G54" i="14"/>
  <c r="AB53" i="14"/>
  <c r="U53" i="14"/>
  <c r="Y53" i="14" s="1"/>
  <c r="H53" i="14"/>
  <c r="AJ53" i="14" s="1"/>
  <c r="G53" i="14"/>
  <c r="AB52" i="14"/>
  <c r="U52" i="14"/>
  <c r="Y52" i="14" s="1"/>
  <c r="H52" i="14"/>
  <c r="AJ52" i="14" s="1"/>
  <c r="G52" i="14"/>
  <c r="AB51" i="14"/>
  <c r="U51" i="14"/>
  <c r="H51" i="14"/>
  <c r="AJ51" i="14" s="1"/>
  <c r="G51" i="14"/>
  <c r="AB50" i="14"/>
  <c r="U50" i="14"/>
  <c r="Y50" i="14" s="1"/>
  <c r="H50" i="14"/>
  <c r="G50" i="14"/>
  <c r="AB49" i="14"/>
  <c r="U49" i="14"/>
  <c r="Y49" i="14" s="1"/>
  <c r="H49" i="14"/>
  <c r="AJ49" i="14" s="1"/>
  <c r="G49" i="14"/>
  <c r="AB48" i="14"/>
  <c r="U48" i="14"/>
  <c r="Y48" i="14" s="1"/>
  <c r="H48" i="14"/>
  <c r="AJ48" i="14" s="1"/>
  <c r="G48" i="14"/>
  <c r="AB47" i="14"/>
  <c r="U47" i="14"/>
  <c r="H47" i="14"/>
  <c r="AJ47" i="14" s="1"/>
  <c r="G47" i="14"/>
  <c r="AB46" i="14"/>
  <c r="U46" i="14"/>
  <c r="Y46" i="14" s="1"/>
  <c r="H46" i="14"/>
  <c r="G46" i="14"/>
  <c r="AB45" i="14"/>
  <c r="U45" i="14"/>
  <c r="Y45" i="14" s="1"/>
  <c r="H45" i="14"/>
  <c r="AJ45" i="14" s="1"/>
  <c r="G45" i="14"/>
  <c r="AB44" i="14"/>
  <c r="U44" i="14"/>
  <c r="H44" i="14"/>
  <c r="AJ44" i="14" s="1"/>
  <c r="G44" i="14"/>
  <c r="AB43" i="14"/>
  <c r="AA43" i="14"/>
  <c r="AH43" i="14" s="1"/>
  <c r="Y43" i="14"/>
  <c r="H43" i="14"/>
  <c r="G43" i="14"/>
  <c r="AK42" i="14"/>
  <c r="AB42" i="14"/>
  <c r="U42" i="14"/>
  <c r="H42" i="14"/>
  <c r="G42" i="14"/>
  <c r="AB41" i="14"/>
  <c r="U41" i="14"/>
  <c r="H41" i="14"/>
  <c r="AJ41" i="14" s="1"/>
  <c r="G41" i="14"/>
  <c r="AB40" i="14"/>
  <c r="U40" i="14"/>
  <c r="Y40" i="14" s="1"/>
  <c r="H40" i="14"/>
  <c r="AJ40" i="14" s="1"/>
  <c r="G40" i="14"/>
  <c r="AB8" i="14"/>
  <c r="U8" i="14"/>
  <c r="H8" i="14"/>
  <c r="G8" i="14"/>
  <c r="AB39" i="14"/>
  <c r="U39" i="14"/>
  <c r="Y39" i="14" s="1"/>
  <c r="H39" i="14"/>
  <c r="G39" i="14"/>
  <c r="AB7" i="14"/>
  <c r="U7" i="14"/>
  <c r="H7" i="14"/>
  <c r="G7" i="14"/>
  <c r="AB38" i="14"/>
  <c r="U38" i="14"/>
  <c r="Y38" i="14" s="1"/>
  <c r="H38" i="14"/>
  <c r="G38" i="14"/>
  <c r="AB37" i="14"/>
  <c r="U37" i="14"/>
  <c r="H37" i="14"/>
  <c r="AJ37" i="14" s="1"/>
  <c r="G37" i="14"/>
  <c r="AB36" i="14"/>
  <c r="U36" i="14"/>
  <c r="Y36" i="14" s="1"/>
  <c r="H36" i="14"/>
  <c r="G36" i="14"/>
  <c r="AB35" i="14"/>
  <c r="U35" i="14"/>
  <c r="Y35" i="14" s="1"/>
  <c r="H35" i="14"/>
  <c r="G35" i="14"/>
  <c r="AB34" i="14"/>
  <c r="U34" i="14"/>
  <c r="Y34" i="14" s="1"/>
  <c r="H34" i="14"/>
  <c r="G34" i="14"/>
  <c r="AB33" i="14"/>
  <c r="U33" i="14"/>
  <c r="H33" i="14"/>
  <c r="AJ33" i="14" s="1"/>
  <c r="G33" i="14"/>
  <c r="AB32" i="14"/>
  <c r="U32" i="14"/>
  <c r="Y32" i="14" s="1"/>
  <c r="H32" i="14"/>
  <c r="G32" i="14"/>
  <c r="AB31" i="14"/>
  <c r="U31" i="14"/>
  <c r="Y31" i="14" s="1"/>
  <c r="H31" i="14"/>
  <c r="AJ31" i="14" s="1"/>
  <c r="G31" i="14"/>
  <c r="AB30" i="14"/>
  <c r="U30" i="14"/>
  <c r="Y30" i="14" s="1"/>
  <c r="H30" i="14"/>
  <c r="G30" i="14"/>
  <c r="AB29" i="14"/>
  <c r="U29" i="14"/>
  <c r="H29" i="14"/>
  <c r="AJ29" i="14" s="1"/>
  <c r="G29" i="14"/>
  <c r="AB28" i="14"/>
  <c r="U28" i="14"/>
  <c r="Y28" i="14" s="1"/>
  <c r="H28" i="14"/>
  <c r="G28" i="14"/>
  <c r="AB27" i="14"/>
  <c r="U27" i="14"/>
  <c r="AK27" i="14" s="1"/>
  <c r="H27" i="14"/>
  <c r="AJ27" i="14" s="1"/>
  <c r="G27" i="14"/>
  <c r="AB26" i="14"/>
  <c r="U26" i="14"/>
  <c r="Y26" i="14" s="1"/>
  <c r="H26" i="14"/>
  <c r="AJ26" i="14" s="1"/>
  <c r="G26" i="14"/>
  <c r="AB25" i="14"/>
  <c r="U25" i="14"/>
  <c r="H25" i="14"/>
  <c r="AJ25" i="14" s="1"/>
  <c r="G25" i="14"/>
  <c r="AB24" i="14"/>
  <c r="U24" i="14"/>
  <c r="Y24" i="14" s="1"/>
  <c r="H24" i="14"/>
  <c r="G24" i="14"/>
  <c r="AB23" i="14"/>
  <c r="U23" i="14"/>
  <c r="Y23" i="14" s="1"/>
  <c r="H23" i="14"/>
  <c r="AJ23" i="14" s="1"/>
  <c r="G23" i="14"/>
  <c r="AB22" i="14"/>
  <c r="U22" i="14"/>
  <c r="Y22" i="14" s="1"/>
  <c r="H22" i="14"/>
  <c r="AJ22" i="14" s="1"/>
  <c r="G22" i="14"/>
  <c r="AB21" i="14"/>
  <c r="U21" i="14"/>
  <c r="H21" i="14"/>
  <c r="AJ21" i="14" s="1"/>
  <c r="G21" i="14"/>
  <c r="AB20" i="14"/>
  <c r="U20" i="14"/>
  <c r="Y20" i="14" s="1"/>
  <c r="H20" i="14"/>
  <c r="G20" i="14"/>
  <c r="AB19" i="14"/>
  <c r="U19" i="14"/>
  <c r="AK19" i="14" s="1"/>
  <c r="H19" i="14"/>
  <c r="AJ19" i="14" s="1"/>
  <c r="G19" i="14"/>
  <c r="AB18" i="14"/>
  <c r="U18" i="14"/>
  <c r="Y18" i="14" s="1"/>
  <c r="H18" i="14"/>
  <c r="G18" i="14"/>
  <c r="AB17" i="14"/>
  <c r="U17" i="14"/>
  <c r="H17" i="14"/>
  <c r="AJ17" i="14" s="1"/>
  <c r="G17" i="14"/>
  <c r="AB16" i="14"/>
  <c r="U16" i="14"/>
  <c r="AK16" i="14" s="1"/>
  <c r="H16" i="14"/>
  <c r="G16" i="14"/>
  <c r="AB15" i="14"/>
  <c r="U15" i="14"/>
  <c r="AK15" i="14" s="1"/>
  <c r="H15" i="14"/>
  <c r="AJ15" i="14" s="1"/>
  <c r="G15" i="14"/>
  <c r="AB14" i="14"/>
  <c r="Y14" i="14"/>
  <c r="H14" i="14"/>
  <c r="G14" i="14"/>
  <c r="AB13" i="14"/>
  <c r="U13" i="14"/>
  <c r="Y13" i="14" s="1"/>
  <c r="H13" i="14"/>
  <c r="G13" i="14"/>
  <c r="AF6" i="14"/>
  <c r="AF74" i="14" s="1"/>
  <c r="Y6" i="14"/>
  <c r="U6" i="14"/>
  <c r="AA71" i="14" s="1"/>
  <c r="U2" i="14"/>
  <c r="G2" i="14"/>
  <c r="R18" i="12"/>
  <c r="L18" i="12"/>
  <c r="F18" i="12"/>
  <c r="R19" i="12"/>
  <c r="L19" i="12"/>
  <c r="F19" i="12"/>
  <c r="R22" i="12"/>
  <c r="L22" i="12"/>
  <c r="F22" i="12"/>
  <c r="R17" i="12"/>
  <c r="F17" i="12"/>
  <c r="L17" i="12"/>
  <c r="R20" i="12"/>
  <c r="L20" i="12"/>
  <c r="F20" i="12"/>
  <c r="L16" i="12"/>
  <c r="R15" i="12"/>
  <c r="L15" i="12"/>
  <c r="F15" i="12"/>
  <c r="F14" i="12"/>
  <c r="R7" i="12"/>
  <c r="L7" i="12"/>
  <c r="F10" i="12"/>
  <c r="F7" i="12"/>
  <c r="R21" i="12"/>
  <c r="L21" i="12"/>
  <c r="F21" i="12"/>
  <c r="R16" i="12"/>
  <c r="F16" i="12"/>
  <c r="R14" i="12"/>
  <c r="L14" i="12"/>
  <c r="R13" i="12"/>
  <c r="L13" i="12"/>
  <c r="F13" i="12"/>
  <c r="R12" i="12"/>
  <c r="L12" i="12"/>
  <c r="F12" i="12"/>
  <c r="R11" i="12"/>
  <c r="L11" i="12"/>
  <c r="F11" i="12"/>
  <c r="R10" i="12"/>
  <c r="L10" i="12"/>
  <c r="R9" i="12"/>
  <c r="L9" i="12"/>
  <c r="F9" i="12"/>
  <c r="R8" i="12"/>
  <c r="L8" i="12"/>
  <c r="F8" i="12"/>
  <c r="R6" i="12"/>
  <c r="L6" i="12"/>
  <c r="F6" i="12"/>
  <c r="Y27" i="14" l="1"/>
  <c r="AK7" i="14"/>
  <c r="AK41" i="14"/>
  <c r="AA68" i="14"/>
  <c r="C84" i="14"/>
  <c r="Y84" i="14"/>
  <c r="B84" i="14" s="1"/>
  <c r="C88" i="14"/>
  <c r="Y88" i="14"/>
  <c r="B88" i="14" s="1"/>
  <c r="C92" i="14"/>
  <c r="Y92" i="14"/>
  <c r="B92" i="14" s="1"/>
  <c r="Y98" i="14"/>
  <c r="B98" i="14" s="1"/>
  <c r="AK101" i="14"/>
  <c r="AF7" i="15"/>
  <c r="Y23" i="15"/>
  <c r="B23" i="15" s="1"/>
  <c r="AH24" i="15"/>
  <c r="C26" i="15"/>
  <c r="C34" i="15"/>
  <c r="Y34" i="15"/>
  <c r="B34" i="15" s="1"/>
  <c r="C49" i="15"/>
  <c r="Y49" i="15"/>
  <c r="B49" i="15" s="1"/>
  <c r="C54" i="15"/>
  <c r="C57" i="15"/>
  <c r="Y57" i="15"/>
  <c r="B57" i="15" s="1"/>
  <c r="Y59" i="15"/>
  <c r="B59" i="15" s="1"/>
  <c r="C66" i="15"/>
  <c r="C72" i="15"/>
  <c r="Y72" i="15"/>
  <c r="B72" i="15" s="1"/>
  <c r="C75" i="15"/>
  <c r="Y75" i="15"/>
  <c r="B75" i="15" s="1"/>
  <c r="Y81" i="15"/>
  <c r="B81" i="15" s="1"/>
  <c r="C87" i="15"/>
  <c r="Y87" i="15"/>
  <c r="B87" i="15" s="1"/>
  <c r="C91" i="15"/>
  <c r="Y91" i="15"/>
  <c r="B91" i="15" s="1"/>
  <c r="C94" i="15"/>
  <c r="Y96" i="15"/>
  <c r="B96" i="15" s="1"/>
  <c r="Y86" i="14"/>
  <c r="B86" i="14" s="1"/>
  <c r="Y90" i="14"/>
  <c r="B90" i="14" s="1"/>
  <c r="Y94" i="14"/>
  <c r="B94" i="14" s="1"/>
  <c r="C101" i="14"/>
  <c r="AH29" i="15"/>
  <c r="AJ39" i="15"/>
  <c r="AH41" i="15"/>
  <c r="C53" i="15"/>
  <c r="C65" i="15"/>
  <c r="C71" i="15"/>
  <c r="AJ83" i="15"/>
  <c r="AJ23" i="15"/>
  <c r="Y19" i="14"/>
  <c r="AJ11" i="14"/>
  <c r="Y85" i="14"/>
  <c r="B85" i="14" s="1"/>
  <c r="Y89" i="14"/>
  <c r="B89" i="14" s="1"/>
  <c r="Y93" i="14"/>
  <c r="B93" i="14" s="1"/>
  <c r="Y96" i="14"/>
  <c r="B96" i="14" s="1"/>
  <c r="AJ12" i="15"/>
  <c r="AJ25" i="15"/>
  <c r="Y27" i="15"/>
  <c r="B27" i="15" s="1"/>
  <c r="Y35" i="15"/>
  <c r="B35" i="15" s="1"/>
  <c r="Y39" i="15"/>
  <c r="B39" i="15" s="1"/>
  <c r="Y45" i="15"/>
  <c r="B45" i="15" s="1"/>
  <c r="Y51" i="15"/>
  <c r="B51" i="15" s="1"/>
  <c r="C69" i="15"/>
  <c r="Y69" i="15"/>
  <c r="B69" i="15" s="1"/>
  <c r="Y76" i="15"/>
  <c r="B76" i="15" s="1"/>
  <c r="Y79" i="15"/>
  <c r="B79" i="15" s="1"/>
  <c r="Y83" i="15"/>
  <c r="B83" i="15" s="1"/>
  <c r="Y100" i="15"/>
  <c r="B100" i="15" s="1"/>
  <c r="C20" i="15"/>
  <c r="AJ14" i="15"/>
  <c r="AJ17" i="15"/>
  <c r="AK81" i="15"/>
  <c r="AK77" i="15"/>
  <c r="AK73" i="15"/>
  <c r="AA100" i="15"/>
  <c r="AK99" i="15"/>
  <c r="AA96" i="15"/>
  <c r="AK95" i="15"/>
  <c r="AA92" i="15"/>
  <c r="AA97" i="15"/>
  <c r="AK96" i="15"/>
  <c r="AK80" i="15"/>
  <c r="AK67" i="15"/>
  <c r="AK63" i="15"/>
  <c r="AK59" i="15"/>
  <c r="AK55" i="15"/>
  <c r="AK51" i="15"/>
  <c r="AK47" i="15"/>
  <c r="AK43" i="15"/>
  <c r="AA73" i="15"/>
  <c r="AA69" i="15"/>
  <c r="AA65" i="15"/>
  <c r="AA61" i="15"/>
  <c r="AA57" i="15"/>
  <c r="AA53" i="15"/>
  <c r="AA101" i="15"/>
  <c r="AK100" i="15"/>
  <c r="AA93" i="15"/>
  <c r="AK92" i="15"/>
  <c r="AA89" i="15"/>
  <c r="AA85" i="15"/>
  <c r="AA77" i="15"/>
  <c r="AK72" i="15"/>
  <c r="AK84" i="15"/>
  <c r="AK62" i="15"/>
  <c r="AK54" i="15"/>
  <c r="AK48" i="15"/>
  <c r="AK44" i="15"/>
  <c r="AA41" i="15"/>
  <c r="AA40" i="15"/>
  <c r="AA39" i="15"/>
  <c r="AK31" i="15"/>
  <c r="AA25" i="15"/>
  <c r="AA24" i="15"/>
  <c r="AA23" i="15"/>
  <c r="AK88" i="15"/>
  <c r="AK76" i="15"/>
  <c r="AK69" i="15"/>
  <c r="AA67" i="15"/>
  <c r="AA59" i="15"/>
  <c r="AA51" i="15"/>
  <c r="AA47" i="15"/>
  <c r="AA43" i="15"/>
  <c r="AA35" i="15"/>
  <c r="AK27" i="15"/>
  <c r="AK66" i="15"/>
  <c r="AK58" i="15"/>
  <c r="AA49" i="15"/>
  <c r="AA45" i="15"/>
  <c r="AK39" i="15"/>
  <c r="AA31" i="15"/>
  <c r="AK23" i="15"/>
  <c r="AJ15" i="15"/>
  <c r="C15" i="15"/>
  <c r="AK15" i="15"/>
  <c r="AA8" i="15"/>
  <c r="AH8" i="15" s="1"/>
  <c r="AK9" i="15"/>
  <c r="AA29" i="15"/>
  <c r="AK37" i="15"/>
  <c r="AH37" i="15"/>
  <c r="AA37" i="15"/>
  <c r="Y37" i="15"/>
  <c r="B37" i="15" s="1"/>
  <c r="AK46" i="15"/>
  <c r="AA81" i="15"/>
  <c r="Y6" i="15"/>
  <c r="AA7" i="15"/>
  <c r="AH7" i="15" s="1"/>
  <c r="AK14" i="15"/>
  <c r="AK16" i="15"/>
  <c r="AA17" i="15"/>
  <c r="AH17" i="15" s="1"/>
  <c r="AK17" i="15"/>
  <c r="AJ18" i="15"/>
  <c r="AJ19" i="15"/>
  <c r="C19" i="15"/>
  <c r="AK19" i="15"/>
  <c r="AJ13" i="15"/>
  <c r="AA13" i="15"/>
  <c r="AH13" i="15" s="1"/>
  <c r="AK13" i="15"/>
  <c r="AK21" i="15"/>
  <c r="AA21" i="15"/>
  <c r="AH21" i="15" s="1"/>
  <c r="Y21" i="15"/>
  <c r="AJ24" i="15"/>
  <c r="C24" i="15"/>
  <c r="AK24" i="15"/>
  <c r="AA27" i="15"/>
  <c r="AA52" i="15"/>
  <c r="AK52" i="15"/>
  <c r="Y52" i="15"/>
  <c r="B52" i="15" s="1"/>
  <c r="AH52" i="15"/>
  <c r="AA18" i="15"/>
  <c r="AH18" i="15" s="1"/>
  <c r="AA19" i="15"/>
  <c r="AH19" i="15" s="1"/>
  <c r="AA22" i="15"/>
  <c r="AH22" i="15"/>
  <c r="Y22" i="15"/>
  <c r="B22" i="15" s="1"/>
  <c r="AJ40" i="15"/>
  <c r="C40" i="15"/>
  <c r="AK40" i="15"/>
  <c r="AK42" i="15"/>
  <c r="AK50" i="15"/>
  <c r="AA55" i="15"/>
  <c r="AA60" i="15"/>
  <c r="AK60" i="15"/>
  <c r="Y60" i="15"/>
  <c r="B60" i="15" s="1"/>
  <c r="AH60" i="15"/>
  <c r="C16" i="15"/>
  <c r="AK18" i="15"/>
  <c r="AK8" i="15"/>
  <c r="AJ10" i="15"/>
  <c r="AA10" i="15"/>
  <c r="AK10" i="15"/>
  <c r="AK11" i="15"/>
  <c r="Y11" i="15"/>
  <c r="C27" i="15"/>
  <c r="AJ27" i="15"/>
  <c r="Y36" i="15"/>
  <c r="B36" i="15" s="1"/>
  <c r="AK36" i="15"/>
  <c r="AH36" i="15"/>
  <c r="AA36" i="15"/>
  <c r="AK7" i="15"/>
  <c r="AK22" i="15"/>
  <c r="AA28" i="15"/>
  <c r="AD4" i="15"/>
  <c r="AJ7" i="15"/>
  <c r="AA14" i="15"/>
  <c r="AH14" i="15" s="1"/>
  <c r="AA15" i="15"/>
  <c r="AH15" i="15" s="1"/>
  <c r="AA16" i="15"/>
  <c r="AH16" i="15" s="1"/>
  <c r="Y8" i="15"/>
  <c r="B20" i="15" s="1"/>
  <c r="AJ9" i="15"/>
  <c r="AH10" i="15"/>
  <c r="AA11" i="15"/>
  <c r="AH11" i="15" s="1"/>
  <c r="AA12" i="15"/>
  <c r="AH12" i="15" s="1"/>
  <c r="AK12" i="15"/>
  <c r="AK20" i="15"/>
  <c r="AK35" i="15"/>
  <c r="AA38" i="15"/>
  <c r="AH38" i="15"/>
  <c r="Y38" i="15"/>
  <c r="B38" i="15" s="1"/>
  <c r="AK38" i="15"/>
  <c r="AJ41" i="15"/>
  <c r="AA63" i="15"/>
  <c r="AA68" i="15"/>
  <c r="AK68" i="15"/>
  <c r="Y68" i="15"/>
  <c r="B68" i="15" s="1"/>
  <c r="AH68" i="15"/>
  <c r="AA9" i="15"/>
  <c r="AH9" i="15" s="1"/>
  <c r="AA20" i="15"/>
  <c r="AH20" i="15" s="1"/>
  <c r="C21" i="15"/>
  <c r="AK25" i="15"/>
  <c r="AA26" i="15"/>
  <c r="AK26" i="15"/>
  <c r="AJ28" i="15"/>
  <c r="C28" i="15"/>
  <c r="AK28" i="15"/>
  <c r="AA32" i="15"/>
  <c r="AH32" i="15"/>
  <c r="AA33" i="15"/>
  <c r="C37" i="15"/>
  <c r="AK41" i="15"/>
  <c r="AA42" i="15"/>
  <c r="C43" i="15"/>
  <c r="C47" i="15"/>
  <c r="C51" i="15"/>
  <c r="AJ55" i="15"/>
  <c r="C55" i="15"/>
  <c r="AJ63" i="15"/>
  <c r="C63" i="15"/>
  <c r="AK70" i="15"/>
  <c r="Y70" i="15"/>
  <c r="B70" i="15" s="1"/>
  <c r="AH70" i="15"/>
  <c r="AA70" i="15"/>
  <c r="AA74" i="15"/>
  <c r="AK74" i="15"/>
  <c r="Y74" i="15"/>
  <c r="B74" i="15" s="1"/>
  <c r="AH74" i="15"/>
  <c r="AK93" i="15"/>
  <c r="AK29" i="15"/>
  <c r="AA30" i="15"/>
  <c r="AK30" i="15"/>
  <c r="AJ32" i="15"/>
  <c r="C32" i="15"/>
  <c r="AK32" i="15"/>
  <c r="AA44" i="15"/>
  <c r="Y44" i="15"/>
  <c r="B44" i="15" s="1"/>
  <c r="AH44" i="15"/>
  <c r="Y46" i="15"/>
  <c r="B46" i="15" s="1"/>
  <c r="AA46" i="15"/>
  <c r="AH46" i="15"/>
  <c r="AA48" i="15"/>
  <c r="Y48" i="15"/>
  <c r="B48" i="15" s="1"/>
  <c r="AH48" i="15"/>
  <c r="Y50" i="15"/>
  <c r="B50" i="15" s="1"/>
  <c r="AA50" i="15"/>
  <c r="AH50" i="15"/>
  <c r="AA56" i="15"/>
  <c r="AK56" i="15"/>
  <c r="Y56" i="15"/>
  <c r="B56" i="15" s="1"/>
  <c r="AA64" i="15"/>
  <c r="AK64" i="15"/>
  <c r="Y64" i="15"/>
  <c r="B64" i="15" s="1"/>
  <c r="AK101" i="15"/>
  <c r="AK33" i="15"/>
  <c r="AA34" i="15"/>
  <c r="AK34" i="15"/>
  <c r="AJ36" i="15"/>
  <c r="C36" i="15"/>
  <c r="AJ59" i="15"/>
  <c r="C59" i="15"/>
  <c r="AJ67" i="15"/>
  <c r="C67" i="15"/>
  <c r="AA94" i="15"/>
  <c r="AK94" i="15"/>
  <c r="Y94" i="15"/>
  <c r="B94" i="15" s="1"/>
  <c r="AH94" i="15"/>
  <c r="C44" i="15"/>
  <c r="AK45" i="15"/>
  <c r="C48" i="15"/>
  <c r="AK49" i="15"/>
  <c r="C52" i="15"/>
  <c r="AK53" i="15"/>
  <c r="AA54" i="15"/>
  <c r="C56" i="15"/>
  <c r="AK57" i="15"/>
  <c r="AA58" i="15"/>
  <c r="C60" i="15"/>
  <c r="AK61" i="15"/>
  <c r="AA62" i="15"/>
  <c r="C64" i="15"/>
  <c r="AK65" i="15"/>
  <c r="AA66" i="15"/>
  <c r="C68" i="15"/>
  <c r="AJ81" i="15"/>
  <c r="C81" i="15"/>
  <c r="AJ97" i="15"/>
  <c r="C97" i="15"/>
  <c r="AH54" i="15"/>
  <c r="AH58" i="15"/>
  <c r="AH62" i="15"/>
  <c r="AH66" i="15"/>
  <c r="AJ77" i="15"/>
  <c r="C77" i="15"/>
  <c r="AA82" i="15"/>
  <c r="AK82" i="15"/>
  <c r="Y82" i="15"/>
  <c r="B82" i="15" s="1"/>
  <c r="AJ85" i="15"/>
  <c r="C85" i="15"/>
  <c r="AJ89" i="15"/>
  <c r="C89" i="15"/>
  <c r="AK97" i="15"/>
  <c r="AA98" i="15"/>
  <c r="AK98" i="15"/>
  <c r="Y98" i="15"/>
  <c r="B98" i="15" s="1"/>
  <c r="AJ70" i="15"/>
  <c r="C70" i="15"/>
  <c r="AJ73" i="15"/>
  <c r="C73" i="15"/>
  <c r="AA78" i="15"/>
  <c r="AK78" i="15"/>
  <c r="Y78" i="15"/>
  <c r="B78" i="15" s="1"/>
  <c r="AK85" i="15"/>
  <c r="AA86" i="15"/>
  <c r="AK86" i="15"/>
  <c r="Y86" i="15"/>
  <c r="B86" i="15" s="1"/>
  <c r="AK89" i="15"/>
  <c r="AA90" i="15"/>
  <c r="AK90" i="15"/>
  <c r="Y90" i="15"/>
  <c r="B90" i="15" s="1"/>
  <c r="AJ93" i="15"/>
  <c r="C93" i="15"/>
  <c r="AJ101" i="15"/>
  <c r="C101" i="15"/>
  <c r="AK71" i="15"/>
  <c r="AA72" i="15"/>
  <c r="C74" i="15"/>
  <c r="AK75" i="15"/>
  <c r="AA76" i="15"/>
  <c r="C78" i="15"/>
  <c r="AK79" i="15"/>
  <c r="AA80" i="15"/>
  <c r="C82" i="15"/>
  <c r="AK83" i="15"/>
  <c r="AA84" i="15"/>
  <c r="AH85" i="15"/>
  <c r="C86" i="15"/>
  <c r="AK87" i="15"/>
  <c r="AA88" i="15"/>
  <c r="AH89" i="15"/>
  <c r="C90" i="15"/>
  <c r="AK91" i="15"/>
  <c r="AH93" i="15"/>
  <c r="AH97" i="15"/>
  <c r="AH101" i="15"/>
  <c r="AA71" i="15"/>
  <c r="AA75" i="15"/>
  <c r="AA79" i="15"/>
  <c r="AA83" i="15"/>
  <c r="AH84" i="15"/>
  <c r="AA87" i="15"/>
  <c r="AH88" i="15"/>
  <c r="AA91" i="15"/>
  <c r="Y93" i="15"/>
  <c r="B93" i="15" s="1"/>
  <c r="AA95" i="15"/>
  <c r="Y97" i="15"/>
  <c r="B97" i="15" s="1"/>
  <c r="AA99" i="15"/>
  <c r="Y101" i="15"/>
  <c r="B101" i="15" s="1"/>
  <c r="C88" i="15"/>
  <c r="C92" i="15"/>
  <c r="C96" i="15"/>
  <c r="C100" i="15"/>
  <c r="Y15" i="14"/>
  <c r="AA28" i="14"/>
  <c r="Y16" i="14"/>
  <c r="AA24" i="14"/>
  <c r="AA32" i="14"/>
  <c r="Y81" i="14"/>
  <c r="AA16" i="14"/>
  <c r="AA13" i="14"/>
  <c r="AK24" i="14"/>
  <c r="Y41" i="14"/>
  <c r="AJ12" i="14"/>
  <c r="AK31" i="14"/>
  <c r="AJ61" i="14"/>
  <c r="AD4" i="14"/>
  <c r="AG4" i="14" s="1"/>
  <c r="AJ18" i="14"/>
  <c r="AA20" i="14"/>
  <c r="AK28" i="14"/>
  <c r="AJ34" i="14"/>
  <c r="AK35" i="14"/>
  <c r="AA36" i="14"/>
  <c r="AH36" i="14" s="1"/>
  <c r="AJ38" i="14"/>
  <c r="Y7" i="14"/>
  <c r="AJ7" i="14" s="1"/>
  <c r="Y80" i="14"/>
  <c r="AJ30" i="14"/>
  <c r="AJ35" i="14"/>
  <c r="AJ64" i="14"/>
  <c r="AK13" i="14"/>
  <c r="AK23" i="14"/>
  <c r="AK32" i="14"/>
  <c r="Y68" i="14"/>
  <c r="AJ14" i="14"/>
  <c r="AK20" i="14"/>
  <c r="AA39" i="14"/>
  <c r="AH17" i="14"/>
  <c r="AA44" i="14"/>
  <c r="AH44" i="14" s="1"/>
  <c r="AK44" i="14"/>
  <c r="Y44" i="14"/>
  <c r="AJ46" i="14"/>
  <c r="AJ13" i="14"/>
  <c r="AJ16" i="14"/>
  <c r="AJ20" i="14"/>
  <c r="AA25" i="14"/>
  <c r="AH25" i="14" s="1"/>
  <c r="AK25" i="14"/>
  <c r="Y25" i="14"/>
  <c r="AJ36" i="14"/>
  <c r="AA37" i="14"/>
  <c r="AH37" i="14" s="1"/>
  <c r="AK37" i="14"/>
  <c r="Y37" i="14"/>
  <c r="AJ39" i="14"/>
  <c r="AA8" i="14"/>
  <c r="AH8" i="14" s="1"/>
  <c r="AK8" i="14"/>
  <c r="Y8" i="14"/>
  <c r="AJ24" i="14"/>
  <c r="AH16" i="14"/>
  <c r="AA21" i="14"/>
  <c r="AH21" i="14" s="1"/>
  <c r="AK21" i="14"/>
  <c r="Y21" i="14"/>
  <c r="AJ32" i="14"/>
  <c r="AA29" i="14"/>
  <c r="AH29" i="14" s="1"/>
  <c r="AK29" i="14"/>
  <c r="Y29" i="14"/>
  <c r="AA17" i="14"/>
  <c r="AK17" i="14"/>
  <c r="Y17" i="14"/>
  <c r="AJ28" i="14"/>
  <c r="AA33" i="14"/>
  <c r="AH33" i="14" s="1"/>
  <c r="AK33" i="14"/>
  <c r="Y33" i="14"/>
  <c r="AH41" i="14"/>
  <c r="AJ42" i="14"/>
  <c r="AA51" i="14"/>
  <c r="AK51" i="14"/>
  <c r="Y51" i="14"/>
  <c r="Y59" i="14"/>
  <c r="AK59" i="14"/>
  <c r="AH59" i="14"/>
  <c r="AA59" i="14"/>
  <c r="Y9" i="14"/>
  <c r="AK9" i="14"/>
  <c r="AA9" i="14"/>
  <c r="AH9" i="14" s="1"/>
  <c r="AH13" i="14"/>
  <c r="AK14" i="14"/>
  <c r="AA15" i="14"/>
  <c r="AH15" i="14" s="1"/>
  <c r="AK18" i="14"/>
  <c r="AA19" i="14"/>
  <c r="AH19" i="14" s="1"/>
  <c r="AH20" i="14"/>
  <c r="AK22" i="14"/>
  <c r="AA23" i="14"/>
  <c r="AH23" i="14" s="1"/>
  <c r="AH24" i="14"/>
  <c r="AK26" i="14"/>
  <c r="AA27" i="14"/>
  <c r="AH27" i="14" s="1"/>
  <c r="AH28" i="14"/>
  <c r="AK30" i="14"/>
  <c r="AA31" i="14"/>
  <c r="AH31" i="14" s="1"/>
  <c r="AH32" i="14"/>
  <c r="AK34" i="14"/>
  <c r="AA35" i="14"/>
  <c r="AH35" i="14" s="1"/>
  <c r="AK38" i="14"/>
  <c r="AA7" i="14"/>
  <c r="AH7" i="14" s="1"/>
  <c r="AH39" i="14"/>
  <c r="AK40" i="14"/>
  <c r="AA41" i="14"/>
  <c r="AA42" i="14"/>
  <c r="AH42" i="14" s="1"/>
  <c r="AA47" i="14"/>
  <c r="AH47" i="14" s="1"/>
  <c r="AK47" i="14"/>
  <c r="Y47" i="14"/>
  <c r="AK49" i="14"/>
  <c r="AH56" i="14"/>
  <c r="AK58" i="14"/>
  <c r="AK61" i="14"/>
  <c r="AA63" i="14"/>
  <c r="AH63" i="14" s="1"/>
  <c r="Y63" i="14"/>
  <c r="AK63" i="14"/>
  <c r="AJ65" i="14"/>
  <c r="AJ68" i="14"/>
  <c r="AK69" i="14"/>
  <c r="Y69" i="14"/>
  <c r="AA69" i="14"/>
  <c r="AH69" i="14" s="1"/>
  <c r="AA79" i="14"/>
  <c r="AH79" i="14" s="1"/>
  <c r="AK79" i="14"/>
  <c r="Y79" i="14"/>
  <c r="AK98" i="14"/>
  <c r="AK94" i="14"/>
  <c r="AK90" i="14"/>
  <c r="AK86" i="14"/>
  <c r="AK82" i="14"/>
  <c r="AK78" i="14"/>
  <c r="AK75" i="14"/>
  <c r="AA94" i="14"/>
  <c r="AK89" i="14"/>
  <c r="AA78" i="14"/>
  <c r="AH78" i="14" s="1"/>
  <c r="AK74" i="14"/>
  <c r="AA98" i="14"/>
  <c r="AK93" i="14"/>
  <c r="AA82" i="14"/>
  <c r="AK77" i="14"/>
  <c r="AA74" i="14"/>
  <c r="AA60" i="14"/>
  <c r="AH60" i="14" s="1"/>
  <c r="AK97" i="14"/>
  <c r="AA86" i="14"/>
  <c r="AK85" i="14"/>
  <c r="AK70" i="14"/>
  <c r="AA70" i="14"/>
  <c r="AA64" i="14"/>
  <c r="AH64" i="14" s="1"/>
  <c r="AK60" i="14"/>
  <c r="AK54" i="14"/>
  <c r="AK50" i="14"/>
  <c r="AK46" i="14"/>
  <c r="AA90" i="14"/>
  <c r="AA75" i="14"/>
  <c r="AH75" i="14" s="1"/>
  <c r="AK67" i="14"/>
  <c r="AA61" i="14"/>
  <c r="AH61" i="14" s="1"/>
  <c r="AA58" i="14"/>
  <c r="AK43" i="14"/>
  <c r="AK81" i="14"/>
  <c r="AK73" i="14"/>
  <c r="AK11" i="14"/>
  <c r="AK64" i="14"/>
  <c r="AA54" i="14"/>
  <c r="AA14" i="14"/>
  <c r="AH14" i="14" s="1"/>
  <c r="AA18" i="14"/>
  <c r="AH18" i="14" s="1"/>
  <c r="AA22" i="14"/>
  <c r="AH22" i="14" s="1"/>
  <c r="AA26" i="14"/>
  <c r="AH26" i="14" s="1"/>
  <c r="AA30" i="14"/>
  <c r="AH30" i="14" s="1"/>
  <c r="AA34" i="14"/>
  <c r="AH34" i="14" s="1"/>
  <c r="AA38" i="14"/>
  <c r="AH38" i="14" s="1"/>
  <c r="AA40" i="14"/>
  <c r="AH40" i="14" s="1"/>
  <c r="Y42" i="14"/>
  <c r="AJ43" i="14"/>
  <c r="AK45" i="14"/>
  <c r="AA50" i="14"/>
  <c r="AH50" i="14" s="1"/>
  <c r="AH51" i="14"/>
  <c r="AH52" i="14"/>
  <c r="AK62" i="14"/>
  <c r="AA62" i="14"/>
  <c r="AH62" i="14" s="1"/>
  <c r="Y62" i="14"/>
  <c r="AK68" i="14"/>
  <c r="AH70" i="14"/>
  <c r="AK36" i="14"/>
  <c r="AK39" i="14"/>
  <c r="AA46" i="14"/>
  <c r="AH46" i="14" s="1"/>
  <c r="AJ50" i="14"/>
  <c r="AA72" i="14"/>
  <c r="AH72" i="14" s="1"/>
  <c r="AK72" i="14"/>
  <c r="Y72" i="14"/>
  <c r="AA45" i="14"/>
  <c r="AH45" i="14" s="1"/>
  <c r="AK48" i="14"/>
  <c r="AA49" i="14"/>
  <c r="AH49" i="14" s="1"/>
  <c r="AK52" i="14"/>
  <c r="AA55" i="14"/>
  <c r="AH55" i="14" s="1"/>
  <c r="AA56" i="14"/>
  <c r="AK65" i="14"/>
  <c r="Y65" i="14"/>
  <c r="AH68" i="14"/>
  <c r="AA10" i="14"/>
  <c r="AH10" i="14" s="1"/>
  <c r="AK10" i="14"/>
  <c r="AJ78" i="14"/>
  <c r="AJ94" i="14"/>
  <c r="C94" i="14"/>
  <c r="AA48" i="14"/>
  <c r="AH48" i="14" s="1"/>
  <c r="AA52" i="14"/>
  <c r="AA53" i="14"/>
  <c r="AH53" i="14" s="1"/>
  <c r="AK53" i="14"/>
  <c r="AH54" i="14"/>
  <c r="AJ55" i="14"/>
  <c r="AK55" i="14"/>
  <c r="AA65" i="14"/>
  <c r="AH65" i="14" s="1"/>
  <c r="AA66" i="14"/>
  <c r="AK66" i="14"/>
  <c r="AH66" i="14"/>
  <c r="Y10" i="14"/>
  <c r="AJ71" i="14"/>
  <c r="AA83" i="14"/>
  <c r="AK83" i="14"/>
  <c r="Y83" i="14"/>
  <c r="B83" i="14" s="1"/>
  <c r="AH83" i="14"/>
  <c r="AK56" i="14"/>
  <c r="AA57" i="14"/>
  <c r="AH57" i="14" s="1"/>
  <c r="AK57" i="14"/>
  <c r="AH58" i="14"/>
  <c r="AJ59" i="14"/>
  <c r="AJ9" i="14"/>
  <c r="AJ69" i="14"/>
  <c r="AJ70" i="14"/>
  <c r="AK71" i="14"/>
  <c r="Y71" i="14"/>
  <c r="AH71" i="14"/>
  <c r="AJ75" i="14"/>
  <c r="AA99" i="14"/>
  <c r="AK99" i="14"/>
  <c r="Y99" i="14"/>
  <c r="B99" i="14" s="1"/>
  <c r="AH99" i="14"/>
  <c r="AJ90" i="14"/>
  <c r="C90" i="14"/>
  <c r="AA95" i="14"/>
  <c r="AK95" i="14"/>
  <c r="Y95" i="14"/>
  <c r="B95" i="14" s="1"/>
  <c r="AA67" i="14"/>
  <c r="AH67" i="14" s="1"/>
  <c r="AA11" i="14"/>
  <c r="AH11" i="14" s="1"/>
  <c r="AJ74" i="14"/>
  <c r="AA76" i="14"/>
  <c r="AH76" i="14" s="1"/>
  <c r="AK76" i="14"/>
  <c r="Y76" i="14"/>
  <c r="AJ86" i="14"/>
  <c r="C86" i="14"/>
  <c r="AA91" i="14"/>
  <c r="AK91" i="14"/>
  <c r="Y91" i="14"/>
  <c r="B91" i="14" s="1"/>
  <c r="AH74" i="14"/>
  <c r="AJ82" i="14"/>
  <c r="C82" i="14"/>
  <c r="AA87" i="14"/>
  <c r="AK87" i="14"/>
  <c r="Y87" i="14"/>
  <c r="B87" i="14" s="1"/>
  <c r="AH95" i="14"/>
  <c r="AJ98" i="14"/>
  <c r="C98" i="14"/>
  <c r="AA73" i="14"/>
  <c r="AH73" i="14" s="1"/>
  <c r="AK12" i="14"/>
  <c r="AA77" i="14"/>
  <c r="AH77" i="14" s="1"/>
  <c r="AK80" i="14"/>
  <c r="AA81" i="14"/>
  <c r="C83" i="14"/>
  <c r="AK84" i="14"/>
  <c r="AA85" i="14"/>
  <c r="C87" i="14"/>
  <c r="AK88" i="14"/>
  <c r="AA89" i="14"/>
  <c r="C91" i="14"/>
  <c r="AK92" i="14"/>
  <c r="AA93" i="14"/>
  <c r="C95" i="14"/>
  <c r="AK96" i="14"/>
  <c r="AA97" i="14"/>
  <c r="C99" i="14"/>
  <c r="AK100" i="14"/>
  <c r="AA101" i="14"/>
  <c r="AA12" i="14"/>
  <c r="AH12" i="14" s="1"/>
  <c r="AA80" i="14"/>
  <c r="AA84" i="14"/>
  <c r="AA88" i="14"/>
  <c r="AA92" i="14"/>
  <c r="AA96" i="14"/>
  <c r="AA100" i="14"/>
  <c r="AG4" i="15" l="1"/>
  <c r="AD98" i="15" s="1"/>
  <c r="U104" i="15"/>
  <c r="B11" i="15"/>
  <c r="B16" i="15"/>
  <c r="B18" i="15"/>
  <c r="B21" i="15"/>
  <c r="B13" i="15"/>
  <c r="B8" i="15"/>
  <c r="B15" i="15"/>
  <c r="B10" i="15"/>
  <c r="B9" i="15"/>
  <c r="B14" i="15"/>
  <c r="B17" i="15"/>
  <c r="B12" i="15"/>
  <c r="AD52" i="15"/>
  <c r="B7" i="15"/>
  <c r="AE98" i="15" s="1"/>
  <c r="AJ11" i="15"/>
  <c r="B19" i="15"/>
  <c r="AJ8" i="15"/>
  <c r="C13" i="15" s="1"/>
  <c r="AD96" i="14"/>
  <c r="AG96" i="14" s="1"/>
  <c r="AD89" i="14"/>
  <c r="AG89" i="14" s="1"/>
  <c r="Z89" i="14" s="1"/>
  <c r="AD94" i="14"/>
  <c r="AG94" i="14" s="1"/>
  <c r="Z94" i="14" s="1"/>
  <c r="AD85" i="14"/>
  <c r="AG85" i="14" s="1"/>
  <c r="AD90" i="14"/>
  <c r="AG90" i="14" s="1"/>
  <c r="Z90" i="14" s="1"/>
  <c r="AD97" i="14"/>
  <c r="AG97" i="14" s="1"/>
  <c r="Z97" i="14" s="1"/>
  <c r="AD86" i="14"/>
  <c r="AG86" i="14" s="1"/>
  <c r="Z86" i="14" s="1"/>
  <c r="AD93" i="14"/>
  <c r="AG93" i="14" s="1"/>
  <c r="Z93" i="14" s="1"/>
  <c r="AD98" i="14"/>
  <c r="AG98" i="14" s="1"/>
  <c r="Z98" i="14" s="1"/>
  <c r="AD92" i="14"/>
  <c r="AG92" i="14" s="1"/>
  <c r="Z92" i="14" s="1"/>
  <c r="AD101" i="14"/>
  <c r="AG101" i="14" s="1"/>
  <c r="AD82" i="14"/>
  <c r="AG82" i="14" s="1"/>
  <c r="Z82" i="14" s="1"/>
  <c r="U104" i="14"/>
  <c r="AJ8" i="14"/>
  <c r="B7" i="14"/>
  <c r="AD91" i="14"/>
  <c r="AD99" i="14"/>
  <c r="AD87" i="14"/>
  <c r="AD83" i="14"/>
  <c r="B9" i="14"/>
  <c r="B8" i="14"/>
  <c r="AD100" i="14"/>
  <c r="AD84" i="14"/>
  <c r="AD88" i="14"/>
  <c r="B12" i="14"/>
  <c r="AD95" i="14"/>
  <c r="B11" i="14"/>
  <c r="AJ10" i="14"/>
  <c r="C10" i="14" s="1"/>
  <c r="B10" i="14"/>
  <c r="AD37" i="15" l="1"/>
  <c r="AD44" i="15"/>
  <c r="AD101" i="15"/>
  <c r="AG101" i="15" s="1"/>
  <c r="Z101" i="15" s="1"/>
  <c r="AD38" i="15"/>
  <c r="AD90" i="15"/>
  <c r="AD68" i="15"/>
  <c r="AD97" i="15"/>
  <c r="AG97" i="15" s="1"/>
  <c r="Z97" i="15" s="1"/>
  <c r="AD56" i="15"/>
  <c r="AG56" i="15" s="1"/>
  <c r="Z56" i="15" s="1"/>
  <c r="AD93" i="15"/>
  <c r="C12" i="15"/>
  <c r="AD46" i="15"/>
  <c r="AD36" i="15"/>
  <c r="AG36" i="15" s="1"/>
  <c r="Z36" i="15" s="1"/>
  <c r="AD74" i="15"/>
  <c r="AG74" i="15" s="1"/>
  <c r="AD60" i="15"/>
  <c r="AD48" i="15"/>
  <c r="AG48" i="15" s="1"/>
  <c r="Z48" i="15" s="1"/>
  <c r="AG98" i="15"/>
  <c r="Z98" i="15" s="1"/>
  <c r="AE97" i="15"/>
  <c r="AE9" i="15"/>
  <c r="AD9" i="15"/>
  <c r="AG46" i="15"/>
  <c r="Z46" i="15" s="1"/>
  <c r="AE56" i="15"/>
  <c r="AE82" i="15"/>
  <c r="AE22" i="15"/>
  <c r="AE94" i="15"/>
  <c r="AE18" i="15"/>
  <c r="AD18" i="15" s="1"/>
  <c r="AE70" i="15"/>
  <c r="AE86" i="15"/>
  <c r="C11" i="15"/>
  <c r="AG52" i="15"/>
  <c r="Z52" i="15" s="1"/>
  <c r="AE12" i="15"/>
  <c r="AD12" i="15"/>
  <c r="AE14" i="15"/>
  <c r="AD14" i="15"/>
  <c r="AE10" i="15"/>
  <c r="AD10" i="15" s="1"/>
  <c r="AE8" i="15"/>
  <c r="AD8" i="15" s="1"/>
  <c r="AE48" i="15"/>
  <c r="AD64" i="15"/>
  <c r="AD78" i="15"/>
  <c r="AE44" i="15"/>
  <c r="C9" i="15"/>
  <c r="AE101" i="15"/>
  <c r="AE50" i="15"/>
  <c r="AD19" i="15"/>
  <c r="AE19" i="15"/>
  <c r="AE68" i="15"/>
  <c r="AE90" i="15"/>
  <c r="AE37" i="15"/>
  <c r="AE36" i="15"/>
  <c r="AE17" i="15"/>
  <c r="AD17" i="15" s="1"/>
  <c r="AG60" i="15"/>
  <c r="Z60" i="15" s="1"/>
  <c r="AD13" i="15"/>
  <c r="AE13" i="15"/>
  <c r="AE64" i="15"/>
  <c r="AE78" i="15"/>
  <c r="AG44" i="15"/>
  <c r="Z44" i="15" s="1"/>
  <c r="AG93" i="15"/>
  <c r="Z93" i="15" s="1"/>
  <c r="AE16" i="15"/>
  <c r="AD16" i="15" s="1"/>
  <c r="AD83" i="15"/>
  <c r="AD91" i="15"/>
  <c r="AD79" i="15"/>
  <c r="AD65" i="15"/>
  <c r="AD57" i="15"/>
  <c r="AD87" i="15"/>
  <c r="AD47" i="15"/>
  <c r="AD43" i="15"/>
  <c r="AD99" i="15"/>
  <c r="AD69" i="15"/>
  <c r="AD31" i="15"/>
  <c r="AD29" i="15"/>
  <c r="AD53" i="15"/>
  <c r="AD59" i="15"/>
  <c r="AD63" i="15"/>
  <c r="AD85" i="15"/>
  <c r="AD34" i="15"/>
  <c r="AD49" i="15"/>
  <c r="AD84" i="15"/>
  <c r="AD89" i="15"/>
  <c r="AD23" i="15"/>
  <c r="AD33" i="15"/>
  <c r="AD26" i="15"/>
  <c r="AD61" i="15"/>
  <c r="AD45" i="15"/>
  <c r="AD67" i="15"/>
  <c r="AD40" i="15"/>
  <c r="AD77" i="15"/>
  <c r="AD95" i="15"/>
  <c r="AD71" i="15"/>
  <c r="AD51" i="15"/>
  <c r="AD55" i="15"/>
  <c r="AD92" i="15"/>
  <c r="AD35" i="15"/>
  <c r="AD42" i="15"/>
  <c r="AD58" i="15"/>
  <c r="AD88" i="15"/>
  <c r="AD41" i="15"/>
  <c r="AD30" i="15"/>
  <c r="AD39" i="15"/>
  <c r="AD24" i="15"/>
  <c r="AD54" i="15"/>
  <c r="AD62" i="15"/>
  <c r="AD72" i="15"/>
  <c r="AD75" i="15"/>
  <c r="AD100" i="15"/>
  <c r="AD80" i="15"/>
  <c r="AD76" i="15"/>
  <c r="AD96" i="15"/>
  <c r="AD25" i="15"/>
  <c r="AD32" i="15"/>
  <c r="AD66" i="15"/>
  <c r="AD27" i="15"/>
  <c r="AD28" i="15"/>
  <c r="AD73" i="15"/>
  <c r="AD81" i="15"/>
  <c r="AD50" i="15"/>
  <c r="AD20" i="15"/>
  <c r="AE96" i="15"/>
  <c r="AE76" i="15"/>
  <c r="AE100" i="15"/>
  <c r="AE27" i="15"/>
  <c r="AE92" i="15"/>
  <c r="AE39" i="15"/>
  <c r="AE23" i="15"/>
  <c r="AE31" i="15"/>
  <c r="AE7" i="15"/>
  <c r="AD7" i="15" s="1"/>
  <c r="AE33" i="15"/>
  <c r="AE26" i="15"/>
  <c r="AE32" i="15"/>
  <c r="AE66" i="15"/>
  <c r="AE40" i="15"/>
  <c r="AE35" i="15"/>
  <c r="AE45" i="15"/>
  <c r="AE47" i="15"/>
  <c r="AE67" i="15"/>
  <c r="AE84" i="15"/>
  <c r="AE77" i="15"/>
  <c r="AE95" i="15"/>
  <c r="AE71" i="15"/>
  <c r="AE87" i="15"/>
  <c r="AE99" i="15"/>
  <c r="AE65" i="15"/>
  <c r="AE85" i="15"/>
  <c r="AE62" i="15"/>
  <c r="AE54" i="15"/>
  <c r="AE41" i="15"/>
  <c r="AE30" i="15"/>
  <c r="AE53" i="15"/>
  <c r="AE79" i="15"/>
  <c r="AE75" i="15"/>
  <c r="AE29" i="15"/>
  <c r="AE59" i="15"/>
  <c r="AE72" i="15"/>
  <c r="AE69" i="15"/>
  <c r="AE34" i="15"/>
  <c r="AE28" i="15"/>
  <c r="AE25" i="15"/>
  <c r="AE24" i="15"/>
  <c r="AE49" i="15"/>
  <c r="AE43" i="15"/>
  <c r="AE51" i="15"/>
  <c r="AE57" i="15"/>
  <c r="AE80" i="15"/>
  <c r="AE89" i="15"/>
  <c r="AE55" i="15"/>
  <c r="AE61" i="15"/>
  <c r="AE73" i="15"/>
  <c r="AE83" i="15"/>
  <c r="AE81" i="15"/>
  <c r="AE42" i="15"/>
  <c r="AE58" i="15"/>
  <c r="AE88" i="15"/>
  <c r="AE63" i="15"/>
  <c r="AE91" i="15"/>
  <c r="AD15" i="15"/>
  <c r="AE15" i="15"/>
  <c r="AE38" i="15"/>
  <c r="AE74" i="15"/>
  <c r="AE52" i="15"/>
  <c r="C8" i="15"/>
  <c r="C10" i="15"/>
  <c r="AG68" i="15"/>
  <c r="Z68" i="15" s="1"/>
  <c r="AG90" i="15"/>
  <c r="Z90" i="15" s="1"/>
  <c r="AG37" i="15"/>
  <c r="Z37" i="15" s="1"/>
  <c r="AE60" i="15"/>
  <c r="C7" i="15"/>
  <c r="AE46" i="15"/>
  <c r="AD82" i="15"/>
  <c r="AD22" i="15"/>
  <c r="AD94" i="15"/>
  <c r="AE21" i="15"/>
  <c r="AD21" i="15"/>
  <c r="AE93" i="15"/>
  <c r="AE11" i="15"/>
  <c r="AD11" i="15"/>
  <c r="AD70" i="15"/>
  <c r="AD86" i="15"/>
  <c r="AE20" i="15"/>
  <c r="Z96" i="14"/>
  <c r="Z85" i="14"/>
  <c r="Z101" i="14"/>
  <c r="AE23" i="14"/>
  <c r="AD23" i="14" s="1"/>
  <c r="AG23" i="14" s="1"/>
  <c r="Z23" i="14" s="1"/>
  <c r="AE69" i="14"/>
  <c r="AD69" i="14" s="1"/>
  <c r="AG69" i="14" s="1"/>
  <c r="Z69" i="14" s="1"/>
  <c r="AE31" i="14"/>
  <c r="AD31" i="14" s="1"/>
  <c r="AE56" i="14"/>
  <c r="AD56" i="14" s="1"/>
  <c r="AE17" i="14"/>
  <c r="AD17" i="14" s="1"/>
  <c r="AE19" i="14"/>
  <c r="AD19" i="14" s="1"/>
  <c r="AE83" i="14"/>
  <c r="AE16" i="14"/>
  <c r="AD16" i="14" s="1"/>
  <c r="AE20" i="14"/>
  <c r="AD20" i="14" s="1"/>
  <c r="AE44" i="14"/>
  <c r="AD44" i="14" s="1"/>
  <c r="AE55" i="14"/>
  <c r="AD55" i="14" s="1"/>
  <c r="AE33" i="14"/>
  <c r="AD33" i="14" s="1"/>
  <c r="AE79" i="14"/>
  <c r="AD79" i="14" s="1"/>
  <c r="AE62" i="14"/>
  <c r="AD62" i="14" s="1"/>
  <c r="AE64" i="14"/>
  <c r="AD64" i="14" s="1"/>
  <c r="AE11" i="14"/>
  <c r="AD11" i="14"/>
  <c r="AE15" i="14"/>
  <c r="AD15" i="14" s="1"/>
  <c r="AE67" i="14"/>
  <c r="AD67" i="14" s="1"/>
  <c r="AG88" i="14"/>
  <c r="Z88" i="14" s="1"/>
  <c r="AE8" i="14"/>
  <c r="AD8" i="14" s="1"/>
  <c r="AE21" i="14"/>
  <c r="AD21" i="14" s="1"/>
  <c r="AE9" i="14"/>
  <c r="AD9" i="14" s="1"/>
  <c r="AE73" i="14"/>
  <c r="AD73" i="14" s="1"/>
  <c r="AG99" i="14"/>
  <c r="Z99" i="14" s="1"/>
  <c r="AG91" i="14"/>
  <c r="Z91" i="14" s="1"/>
  <c r="AE51" i="14"/>
  <c r="AD51" i="14" s="1"/>
  <c r="C12" i="14"/>
  <c r="AE28" i="14"/>
  <c r="AD28" i="14" s="1"/>
  <c r="AE39" i="14"/>
  <c r="AD39" i="14" s="1"/>
  <c r="AE63" i="14"/>
  <c r="AD63" i="14" s="1"/>
  <c r="AG63" i="14" s="1"/>
  <c r="AE78" i="14"/>
  <c r="AD78" i="14" s="1"/>
  <c r="AG78" i="14" s="1"/>
  <c r="Z78" i="14" s="1"/>
  <c r="C11" i="14"/>
  <c r="AE41" i="14"/>
  <c r="AD41" i="14" s="1"/>
  <c r="AE57" i="14"/>
  <c r="AD57" i="14" s="1"/>
  <c r="AE77" i="14"/>
  <c r="AD77" i="14" s="1"/>
  <c r="AE95" i="14"/>
  <c r="C8" i="14"/>
  <c r="AE59" i="14"/>
  <c r="AD59" i="14" s="1"/>
  <c r="AE72" i="14"/>
  <c r="AD72" i="14" s="1"/>
  <c r="AE14" i="14"/>
  <c r="AD14" i="14" s="1"/>
  <c r="AE65" i="14"/>
  <c r="AD65" i="14" s="1"/>
  <c r="C9" i="14"/>
  <c r="AE22" i="14"/>
  <c r="AD22" i="14" s="1"/>
  <c r="AE18" i="14"/>
  <c r="AD18" i="14" s="1"/>
  <c r="AE45" i="14"/>
  <c r="AD45" i="14" s="1"/>
  <c r="AE42" i="14"/>
  <c r="AD42" i="14" s="1"/>
  <c r="AE49" i="14"/>
  <c r="AD49" i="14" s="1"/>
  <c r="AE70" i="14"/>
  <c r="AD70" i="14" s="1"/>
  <c r="AE71" i="14"/>
  <c r="AD71" i="14" s="1"/>
  <c r="AE34" i="14"/>
  <c r="AD34" i="14" s="1"/>
  <c r="AE50" i="14"/>
  <c r="AD50" i="14" s="1"/>
  <c r="AE75" i="14"/>
  <c r="AD75" i="14" s="1"/>
  <c r="AE66" i="14"/>
  <c r="AD66" i="14" s="1"/>
  <c r="AG66" i="14" s="1"/>
  <c r="Z66" i="14" s="1"/>
  <c r="AG84" i="14"/>
  <c r="Z84" i="14" s="1"/>
  <c r="AE40" i="14"/>
  <c r="AD40" i="14" s="1"/>
  <c r="AE29" i="14"/>
  <c r="AD29" i="14" s="1"/>
  <c r="AE58" i="14"/>
  <c r="AD58" i="14" s="1"/>
  <c r="AG87" i="14"/>
  <c r="Z87" i="14" s="1"/>
  <c r="AE99" i="14"/>
  <c r="AE91" i="14"/>
  <c r="AE61" i="14"/>
  <c r="AD61" i="14" s="1"/>
  <c r="AE24" i="14"/>
  <c r="AD24" i="14" s="1"/>
  <c r="AE38" i="14"/>
  <c r="AD38" i="14" s="1"/>
  <c r="AE35" i="14"/>
  <c r="AD35" i="14" s="1"/>
  <c r="AE54" i="14"/>
  <c r="AD54" i="14" s="1"/>
  <c r="AG54" i="14" s="1"/>
  <c r="Z54" i="14" s="1"/>
  <c r="AE7" i="14"/>
  <c r="AD7" i="14" s="1"/>
  <c r="AG7" i="14" s="1"/>
  <c r="Z7" i="14" s="1"/>
  <c r="AE26" i="14"/>
  <c r="AD26" i="14" s="1"/>
  <c r="AE25" i="14"/>
  <c r="AD25" i="14" s="1"/>
  <c r="AE74" i="14"/>
  <c r="AD74" i="14" s="1"/>
  <c r="AE37" i="14"/>
  <c r="AD37" i="14" s="1"/>
  <c r="AE36" i="14"/>
  <c r="AD36" i="14" s="1"/>
  <c r="AE47" i="14"/>
  <c r="AD47" i="14" s="1"/>
  <c r="AE46" i="14"/>
  <c r="AD46" i="14" s="1"/>
  <c r="AE52" i="14"/>
  <c r="AD52" i="14" s="1"/>
  <c r="AE10" i="14"/>
  <c r="AD10" i="14"/>
  <c r="AG95" i="14"/>
  <c r="Z95" i="14" s="1"/>
  <c r="AE27" i="14"/>
  <c r="AD27" i="14" s="1"/>
  <c r="AE12" i="14"/>
  <c r="AD12" i="14"/>
  <c r="AE48" i="14"/>
  <c r="AD48" i="14" s="1"/>
  <c r="AE68" i="14"/>
  <c r="AD68" i="14" s="1"/>
  <c r="AG68" i="14" s="1"/>
  <c r="Z68" i="14" s="1"/>
  <c r="AG100" i="14"/>
  <c r="Z100" i="14" s="1"/>
  <c r="AE89" i="14"/>
  <c r="AE93" i="14"/>
  <c r="AE13" i="14"/>
  <c r="AD13" i="14" s="1"/>
  <c r="AE101" i="14"/>
  <c r="AE82" i="14"/>
  <c r="AE92" i="14"/>
  <c r="AE100" i="14"/>
  <c r="AE88" i="14"/>
  <c r="AE94" i="14"/>
  <c r="AE96" i="14"/>
  <c r="AE80" i="14"/>
  <c r="AD80" i="14" s="1"/>
  <c r="AG80" i="14" s="1"/>
  <c r="Z80" i="14" s="1"/>
  <c r="AE85" i="14"/>
  <c r="AE98" i="14"/>
  <c r="AE84" i="14"/>
  <c r="AE81" i="14"/>
  <c r="AD81" i="14" s="1"/>
  <c r="AG81" i="14" s="1"/>
  <c r="Z81" i="14" s="1"/>
  <c r="AE90" i="14"/>
  <c r="AE86" i="14"/>
  <c r="AE97" i="14"/>
  <c r="AE32" i="14"/>
  <c r="AD32" i="14" s="1"/>
  <c r="AE53" i="14"/>
  <c r="AD53" i="14" s="1"/>
  <c r="AG83" i="14"/>
  <c r="Z83" i="14" s="1"/>
  <c r="AE87" i="14"/>
  <c r="AE60" i="14"/>
  <c r="AD60" i="14" s="1"/>
  <c r="AE43" i="14"/>
  <c r="AD43" i="14" s="1"/>
  <c r="C7" i="14"/>
  <c r="AE76" i="14"/>
  <c r="AD76" i="14" s="1"/>
  <c r="AE30" i="14"/>
  <c r="AD30" i="14" s="1"/>
  <c r="AG38" i="15" l="1"/>
  <c r="Z38" i="15" s="1"/>
  <c r="Z74" i="15"/>
  <c r="AG17" i="15"/>
  <c r="Z17" i="15" s="1"/>
  <c r="AG18" i="15"/>
  <c r="Z18" i="15" s="1"/>
  <c r="AG16" i="15"/>
  <c r="Z16" i="15" s="1"/>
  <c r="AG7" i="15"/>
  <c r="Z7" i="15" s="1"/>
  <c r="AG73" i="15"/>
  <c r="Z73" i="15" s="1"/>
  <c r="AG62" i="15"/>
  <c r="Z62" i="15" s="1"/>
  <c r="AG51" i="15"/>
  <c r="Z51" i="15" s="1"/>
  <c r="AG26" i="15"/>
  <c r="Z26" i="15" s="1"/>
  <c r="AG31" i="15"/>
  <c r="Z31" i="15" s="1"/>
  <c r="AG79" i="15"/>
  <c r="Z79" i="15" s="1"/>
  <c r="AG14" i="15"/>
  <c r="Z14" i="15" s="1"/>
  <c r="AG11" i="15"/>
  <c r="Z11" i="15" s="1"/>
  <c r="AG20" i="15"/>
  <c r="Z20" i="15" s="1"/>
  <c r="AG28" i="15"/>
  <c r="Z28" i="15" s="1"/>
  <c r="AG25" i="15"/>
  <c r="Z25" i="15" s="1"/>
  <c r="AG100" i="15"/>
  <c r="Z100" i="15" s="1"/>
  <c r="AG54" i="15"/>
  <c r="Z54" i="15" s="1"/>
  <c r="AG41" i="15"/>
  <c r="Z41" i="15" s="1"/>
  <c r="AG35" i="15"/>
  <c r="Z35" i="15" s="1"/>
  <c r="AG71" i="15"/>
  <c r="Z71" i="15" s="1"/>
  <c r="AG67" i="15"/>
  <c r="Z67" i="15" s="1"/>
  <c r="AG33" i="15"/>
  <c r="Z33" i="15" s="1"/>
  <c r="AG49" i="15"/>
  <c r="Z49" i="15" s="1"/>
  <c r="AG59" i="15"/>
  <c r="Z59" i="15" s="1"/>
  <c r="AG69" i="15"/>
  <c r="Z69" i="15" s="1"/>
  <c r="AG87" i="15"/>
  <c r="Z87" i="15" s="1"/>
  <c r="AG91" i="15"/>
  <c r="Z91" i="15" s="1"/>
  <c r="AG78" i="15"/>
  <c r="Z78" i="15" s="1"/>
  <c r="AG21" i="15"/>
  <c r="Z21" i="15" s="1"/>
  <c r="AG82" i="15"/>
  <c r="Z82" i="15" s="1"/>
  <c r="AG80" i="15"/>
  <c r="Z80" i="15" s="1"/>
  <c r="AG42" i="15"/>
  <c r="Z42" i="15" s="1"/>
  <c r="AG40" i="15"/>
  <c r="Z40" i="15" s="1"/>
  <c r="AG63" i="15"/>
  <c r="Z63" i="15" s="1"/>
  <c r="AG47" i="15"/>
  <c r="Z47" i="15" s="1"/>
  <c r="AG19" i="15"/>
  <c r="Z19" i="15" s="1"/>
  <c r="AG8" i="15"/>
  <c r="Z8" i="15" s="1"/>
  <c r="AG94" i="15"/>
  <c r="Z94" i="15" s="1"/>
  <c r="AG15" i="15"/>
  <c r="Z15" i="15" s="1"/>
  <c r="AG50" i="15"/>
  <c r="Z50" i="15" s="1"/>
  <c r="AG27" i="15"/>
  <c r="Z27" i="15" s="1"/>
  <c r="AG96" i="15"/>
  <c r="Z96" i="15" s="1"/>
  <c r="AG75" i="15"/>
  <c r="Z75" i="15" s="1"/>
  <c r="AG24" i="15"/>
  <c r="Z24" i="15" s="1"/>
  <c r="AG88" i="15"/>
  <c r="Z88" i="15" s="1"/>
  <c r="AG92" i="15"/>
  <c r="Z92" i="15" s="1"/>
  <c r="AG95" i="15"/>
  <c r="Z95" i="15" s="1"/>
  <c r="AG45" i="15"/>
  <c r="Z45" i="15" s="1"/>
  <c r="AG23" i="15"/>
  <c r="Z23" i="15" s="1"/>
  <c r="AG34" i="15"/>
  <c r="Z34" i="15" s="1"/>
  <c r="AG53" i="15"/>
  <c r="Z53" i="15" s="1"/>
  <c r="AG99" i="15"/>
  <c r="Z99" i="15" s="1"/>
  <c r="AG57" i="15"/>
  <c r="Z57" i="15" s="1"/>
  <c r="AG83" i="15"/>
  <c r="Z83" i="15" s="1"/>
  <c r="AG13" i="15"/>
  <c r="Z13" i="15" s="1"/>
  <c r="AG64" i="15"/>
  <c r="Z64" i="15" s="1"/>
  <c r="AG12" i="15"/>
  <c r="Z12" i="15" s="1"/>
  <c r="AG70" i="15"/>
  <c r="Z70" i="15" s="1"/>
  <c r="AG32" i="15"/>
  <c r="Z32" i="15" s="1"/>
  <c r="AG30" i="15"/>
  <c r="Z30" i="15" s="1"/>
  <c r="AG84" i="15"/>
  <c r="Z84" i="15" s="1"/>
  <c r="AG86" i="15"/>
  <c r="Z86" i="15" s="1"/>
  <c r="AG22" i="15"/>
  <c r="Z22" i="15" s="1"/>
  <c r="AG81" i="15"/>
  <c r="Z81" i="15" s="1"/>
  <c r="AG66" i="15"/>
  <c r="Z66" i="15" s="1"/>
  <c r="AG76" i="15"/>
  <c r="Z76" i="15" s="1"/>
  <c r="AG72" i="15"/>
  <c r="Z72" i="15" s="1"/>
  <c r="AG39" i="15"/>
  <c r="Z39" i="15" s="1"/>
  <c r="AG58" i="15"/>
  <c r="Z58" i="15" s="1"/>
  <c r="AG55" i="15"/>
  <c r="Z55" i="15" s="1"/>
  <c r="AG77" i="15"/>
  <c r="Z77" i="15" s="1"/>
  <c r="AG61" i="15"/>
  <c r="Z61" i="15" s="1"/>
  <c r="AG89" i="15"/>
  <c r="Z89" i="15" s="1"/>
  <c r="AG85" i="15"/>
  <c r="Z85" i="15" s="1"/>
  <c r="AG29" i="15"/>
  <c r="Z29" i="15" s="1"/>
  <c r="AG43" i="15"/>
  <c r="Z43" i="15" s="1"/>
  <c r="AG65" i="15"/>
  <c r="Z65" i="15" s="1"/>
  <c r="AG10" i="15"/>
  <c r="Z10" i="15" s="1"/>
  <c r="AG9" i="15"/>
  <c r="Z9" i="15" s="1"/>
  <c r="Z63" i="14"/>
  <c r="AG18" i="14"/>
  <c r="Z18" i="14" s="1"/>
  <c r="AG25" i="14"/>
  <c r="Z25" i="14" s="1"/>
  <c r="AG20" i="14"/>
  <c r="Z20" i="14" s="1"/>
  <c r="AG19" i="14"/>
  <c r="Z19" i="14" s="1"/>
  <c r="AG22" i="14"/>
  <c r="Z22" i="14" s="1"/>
  <c r="AG57" i="14"/>
  <c r="Z57" i="14" s="1"/>
  <c r="AG32" i="14"/>
  <c r="Z32" i="14" s="1"/>
  <c r="AG48" i="14"/>
  <c r="Z48" i="14" s="1"/>
  <c r="AG10" i="14"/>
  <c r="Z10" i="14" s="1"/>
  <c r="AG36" i="14"/>
  <c r="Z36" i="14" s="1"/>
  <c r="AG26" i="14"/>
  <c r="Z26" i="14" s="1"/>
  <c r="AG40" i="14"/>
  <c r="Z40" i="14" s="1"/>
  <c r="AG73" i="14"/>
  <c r="Z73" i="14" s="1"/>
  <c r="AG21" i="14"/>
  <c r="Z21" i="14" s="1"/>
  <c r="AG11" i="14"/>
  <c r="Z11" i="14" s="1"/>
  <c r="AG62" i="14"/>
  <c r="Z62" i="14" s="1"/>
  <c r="AG33" i="14"/>
  <c r="Z33" i="14" s="1"/>
  <c r="AG44" i="14"/>
  <c r="Z44" i="14" s="1"/>
  <c r="AG16" i="14"/>
  <c r="Z16" i="14" s="1"/>
  <c r="AG31" i="14"/>
  <c r="Z31" i="14" s="1"/>
  <c r="AG9" i="14"/>
  <c r="Z9" i="14" s="1"/>
  <c r="AG55" i="14"/>
  <c r="Z55" i="14" s="1"/>
  <c r="AG17" i="14"/>
  <c r="Z17" i="14" s="1"/>
  <c r="AG30" i="14"/>
  <c r="Z30" i="14" s="1"/>
  <c r="AG46" i="14"/>
  <c r="Z46" i="14" s="1"/>
  <c r="AG14" i="14"/>
  <c r="Z14" i="14" s="1"/>
  <c r="AG43" i="14"/>
  <c r="Z43" i="14" s="1"/>
  <c r="AG27" i="14"/>
  <c r="Z27" i="14" s="1"/>
  <c r="AG74" i="14"/>
  <c r="Z74" i="14" s="1"/>
  <c r="AG35" i="14"/>
  <c r="Z35" i="14" s="1"/>
  <c r="AG75" i="14"/>
  <c r="Z75" i="14" s="1"/>
  <c r="AG34" i="14"/>
  <c r="Z34" i="14" s="1"/>
  <c r="AG42" i="14"/>
  <c r="Z42" i="14" s="1"/>
  <c r="AG59" i="14"/>
  <c r="Z59" i="14" s="1"/>
  <c r="AG77" i="14"/>
  <c r="Z77" i="14" s="1"/>
  <c r="AG41" i="14"/>
  <c r="Z41" i="14" s="1"/>
  <c r="AG39" i="14"/>
  <c r="Z39" i="14" s="1"/>
  <c r="AG67" i="14"/>
  <c r="Z67" i="14" s="1"/>
  <c r="AG56" i="14"/>
  <c r="Z56" i="14" s="1"/>
  <c r="AG50" i="14"/>
  <c r="Z50" i="14" s="1"/>
  <c r="AG71" i="14"/>
  <c r="Z71" i="14" s="1"/>
  <c r="AG28" i="14"/>
  <c r="Z28" i="14" s="1"/>
  <c r="AG15" i="14"/>
  <c r="Z15" i="14" s="1"/>
  <c r="AG24" i="14"/>
  <c r="Z24" i="14" s="1"/>
  <c r="AG58" i="14"/>
  <c r="Z58" i="14" s="1"/>
  <c r="AG49" i="14"/>
  <c r="Z49" i="14" s="1"/>
  <c r="AG45" i="14"/>
  <c r="Z45" i="14" s="1"/>
  <c r="AG13" i="14"/>
  <c r="Z13" i="14" s="1"/>
  <c r="AG76" i="14"/>
  <c r="Z76" i="14" s="1"/>
  <c r="AG60" i="14"/>
  <c r="Z60" i="14" s="1"/>
  <c r="AG53" i="14"/>
  <c r="Z53" i="14" s="1"/>
  <c r="AG12" i="14"/>
  <c r="Z12" i="14" s="1"/>
  <c r="AG52" i="14"/>
  <c r="Z52" i="14" s="1"/>
  <c r="AG47" i="14"/>
  <c r="Z47" i="14" s="1"/>
  <c r="AG37" i="14"/>
  <c r="Z37" i="14" s="1"/>
  <c r="AG38" i="14"/>
  <c r="Z38" i="14" s="1"/>
  <c r="AG61" i="14"/>
  <c r="Z61" i="14" s="1"/>
  <c r="AG29" i="14"/>
  <c r="Z29" i="14" s="1"/>
  <c r="AG70" i="14"/>
  <c r="Z70" i="14" s="1"/>
  <c r="AG65" i="14"/>
  <c r="Z65" i="14" s="1"/>
  <c r="AG72" i="14"/>
  <c r="Z72" i="14" s="1"/>
  <c r="AG51" i="14"/>
  <c r="Z51" i="14" s="1"/>
  <c r="AG8" i="14"/>
  <c r="Z8" i="14" s="1"/>
  <c r="AG64" i="14"/>
  <c r="Z64" i="14" s="1"/>
  <c r="AG79" i="14"/>
  <c r="Z79" i="14" s="1"/>
  <c r="G101" i="8" l="1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14" i="2" l="1"/>
  <c r="H14" i="2"/>
  <c r="AJ14" i="2" s="1"/>
  <c r="U14" i="2"/>
  <c r="AB14" i="2"/>
  <c r="Y14" i="2" l="1"/>
  <c r="C14" i="2"/>
  <c r="AB101" i="5" l="1"/>
  <c r="AB100" i="5"/>
  <c r="AB99" i="5"/>
  <c r="AB98" i="5"/>
  <c r="AB97" i="5"/>
  <c r="AB96" i="5"/>
  <c r="AB95" i="5"/>
  <c r="AB94" i="5"/>
  <c r="AB93" i="5"/>
  <c r="AB92" i="5"/>
  <c r="AB91" i="5"/>
  <c r="AB90" i="5"/>
  <c r="AB89" i="5"/>
  <c r="AB88" i="5"/>
  <c r="AB87" i="5"/>
  <c r="AB86" i="5"/>
  <c r="AB85" i="5"/>
  <c r="AB84" i="5"/>
  <c r="AB83" i="5"/>
  <c r="AB82" i="5"/>
  <c r="AB81" i="5"/>
  <c r="AB80" i="5"/>
  <c r="AB79" i="5"/>
  <c r="AB78" i="5"/>
  <c r="AB77" i="5"/>
  <c r="AB76" i="5"/>
  <c r="AB75" i="5"/>
  <c r="AB74" i="5"/>
  <c r="AB73" i="5"/>
  <c r="AB72" i="5"/>
  <c r="AB71" i="5"/>
  <c r="AB70" i="5"/>
  <c r="AB69" i="5"/>
  <c r="AB68" i="5"/>
  <c r="AB67" i="5"/>
  <c r="AB66" i="5"/>
  <c r="AB65" i="5"/>
  <c r="AB64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38" i="5"/>
  <c r="AB13" i="5"/>
  <c r="AB16" i="5"/>
  <c r="AB17" i="5"/>
  <c r="AB10" i="5"/>
  <c r="AB20" i="5"/>
  <c r="AB7" i="5"/>
  <c r="AB37" i="5"/>
  <c r="AB25" i="5"/>
  <c r="AB36" i="5"/>
  <c r="AB8" i="5"/>
  <c r="AB15" i="5"/>
  <c r="Q7" i="12" s="1"/>
  <c r="AB35" i="5"/>
  <c r="AB34" i="5"/>
  <c r="AB11" i="5"/>
  <c r="AB14" i="5"/>
  <c r="AB26" i="5"/>
  <c r="AB33" i="5"/>
  <c r="AB32" i="5"/>
  <c r="AB31" i="5"/>
  <c r="AB18" i="5"/>
  <c r="AB19" i="5"/>
  <c r="AB30" i="5"/>
  <c r="AB12" i="5"/>
  <c r="AB22" i="5"/>
  <c r="AB24" i="5"/>
  <c r="AB29" i="5"/>
  <c r="AB9" i="5"/>
  <c r="AB21" i="5"/>
  <c r="AB23" i="5"/>
  <c r="AB28" i="5"/>
  <c r="AB101" i="8"/>
  <c r="AB100" i="8"/>
  <c r="AB99" i="8"/>
  <c r="AB98" i="8"/>
  <c r="AB97" i="8"/>
  <c r="AB96" i="8"/>
  <c r="AB95" i="8"/>
  <c r="AB94" i="8"/>
  <c r="AB93" i="8"/>
  <c r="AB92" i="8"/>
  <c r="AB91" i="8"/>
  <c r="AB90" i="8"/>
  <c r="AB89" i="8"/>
  <c r="AB88" i="8"/>
  <c r="AB87" i="8"/>
  <c r="AB86" i="8"/>
  <c r="AB85" i="8"/>
  <c r="AB84" i="8"/>
  <c r="AB83" i="8"/>
  <c r="AB82" i="8"/>
  <c r="AB81" i="8"/>
  <c r="AB80" i="8"/>
  <c r="AB79" i="8"/>
  <c r="AB78" i="8"/>
  <c r="AB77" i="8"/>
  <c r="AB76" i="8"/>
  <c r="AB75" i="8"/>
  <c r="AB74" i="8"/>
  <c r="AB73" i="8"/>
  <c r="AB72" i="8"/>
  <c r="AB71" i="8"/>
  <c r="AB70" i="8"/>
  <c r="AB69" i="8"/>
  <c r="AB68" i="8"/>
  <c r="AB67" i="8"/>
  <c r="AB66" i="8"/>
  <c r="AB65" i="8"/>
  <c r="AB64" i="8"/>
  <c r="AB63" i="8"/>
  <c r="AB62" i="8"/>
  <c r="AB61" i="8"/>
  <c r="AB60" i="8"/>
  <c r="AB59" i="8"/>
  <c r="AB58" i="8"/>
  <c r="AB57" i="8"/>
  <c r="AB56" i="8"/>
  <c r="AB55" i="8"/>
  <c r="AB54" i="8"/>
  <c r="AB53" i="8"/>
  <c r="AB52" i="8"/>
  <c r="AB51" i="8"/>
  <c r="AB50" i="8"/>
  <c r="AB49" i="8"/>
  <c r="AB48" i="8"/>
  <c r="AB47" i="8"/>
  <c r="AB46" i="8"/>
  <c r="AB45" i="8"/>
  <c r="AB44" i="8"/>
  <c r="AB43" i="8"/>
  <c r="AB42" i="8"/>
  <c r="AB41" i="8"/>
  <c r="AB40" i="8"/>
  <c r="AB39" i="8"/>
  <c r="AB38" i="8"/>
  <c r="AB37" i="8"/>
  <c r="AB36" i="8"/>
  <c r="AB35" i="8"/>
  <c r="AB34" i="8"/>
  <c r="AB33" i="8"/>
  <c r="AB32" i="8"/>
  <c r="AB31" i="8"/>
  <c r="AB30" i="8"/>
  <c r="AB29" i="8"/>
  <c r="AB28" i="8"/>
  <c r="AB27" i="8"/>
  <c r="AB26" i="8"/>
  <c r="AB25" i="8"/>
  <c r="AB24" i="8"/>
  <c r="AB23" i="8"/>
  <c r="AB22" i="8"/>
  <c r="AB21" i="8"/>
  <c r="AB20" i="8"/>
  <c r="AB19" i="8"/>
  <c r="AB18" i="8"/>
  <c r="AB17" i="8"/>
  <c r="AB16" i="8"/>
  <c r="AB15" i="8"/>
  <c r="AB14" i="8"/>
  <c r="AB13" i="8"/>
  <c r="AB12" i="8"/>
  <c r="AB11" i="8"/>
  <c r="AB10" i="8"/>
  <c r="AB9" i="8"/>
  <c r="AB8" i="8"/>
  <c r="AB101" i="7"/>
  <c r="AB100" i="7"/>
  <c r="AB99" i="7"/>
  <c r="AB98" i="7"/>
  <c r="AB97" i="7"/>
  <c r="AB96" i="7"/>
  <c r="AB95" i="7"/>
  <c r="AB94" i="7"/>
  <c r="AB93" i="7"/>
  <c r="AB92" i="7"/>
  <c r="AB91" i="7"/>
  <c r="AB90" i="7"/>
  <c r="AB89" i="7"/>
  <c r="AB88" i="7"/>
  <c r="AB87" i="7"/>
  <c r="AB86" i="7"/>
  <c r="AB85" i="7"/>
  <c r="AB84" i="7"/>
  <c r="AB83" i="7"/>
  <c r="AB82" i="7"/>
  <c r="AB81" i="7"/>
  <c r="AB80" i="7"/>
  <c r="AB79" i="7"/>
  <c r="AB78" i="7"/>
  <c r="AB77" i="7"/>
  <c r="AB76" i="7"/>
  <c r="AB75" i="7"/>
  <c r="AB74" i="7"/>
  <c r="AB73" i="7"/>
  <c r="AB72" i="7"/>
  <c r="AB71" i="7"/>
  <c r="AB70" i="7"/>
  <c r="AB69" i="7"/>
  <c r="AB68" i="7"/>
  <c r="AB67" i="7"/>
  <c r="AB66" i="7"/>
  <c r="AB65" i="7"/>
  <c r="AB64" i="7"/>
  <c r="AB63" i="7"/>
  <c r="AB62" i="7"/>
  <c r="AB61" i="7"/>
  <c r="AB60" i="7"/>
  <c r="AB59" i="7"/>
  <c r="AB58" i="7"/>
  <c r="AB57" i="7"/>
  <c r="AB56" i="7"/>
  <c r="AB55" i="7"/>
  <c r="AB54" i="7"/>
  <c r="AB53" i="7"/>
  <c r="AB52" i="7"/>
  <c r="AB51" i="7"/>
  <c r="AB50" i="7"/>
  <c r="AB49" i="7"/>
  <c r="AB48" i="7"/>
  <c r="AB47" i="7"/>
  <c r="AB46" i="7"/>
  <c r="AB45" i="7"/>
  <c r="AB44" i="7"/>
  <c r="AB43" i="7"/>
  <c r="AB42" i="7"/>
  <c r="AB41" i="7"/>
  <c r="AB40" i="7"/>
  <c r="AB39" i="7"/>
  <c r="AB38" i="7"/>
  <c r="AB37" i="7"/>
  <c r="AB36" i="7"/>
  <c r="AB35" i="7"/>
  <c r="AB34" i="7"/>
  <c r="AB33" i="7"/>
  <c r="AB32" i="7"/>
  <c r="AB31" i="7"/>
  <c r="AB30" i="7"/>
  <c r="AB29" i="7"/>
  <c r="AB28" i="7"/>
  <c r="AB27" i="7"/>
  <c r="AB26" i="7"/>
  <c r="AB25" i="7"/>
  <c r="AB24" i="7"/>
  <c r="AB23" i="7"/>
  <c r="AB22" i="7"/>
  <c r="AB21" i="7"/>
  <c r="AB20" i="7"/>
  <c r="E22" i="12" s="1"/>
  <c r="AB19" i="7"/>
  <c r="K16" i="12" s="1"/>
  <c r="AB18" i="7"/>
  <c r="E14" i="12" s="1"/>
  <c r="AB17" i="7"/>
  <c r="Q19" i="12" s="1"/>
  <c r="AB16" i="7"/>
  <c r="K19" i="12" s="1"/>
  <c r="AB15" i="7"/>
  <c r="K17" i="12" s="1"/>
  <c r="AB14" i="7"/>
  <c r="AB13" i="7"/>
  <c r="Q17" i="12" s="1"/>
  <c r="AB12" i="7"/>
  <c r="AB11" i="7"/>
  <c r="K22" i="12" s="1"/>
  <c r="AB10" i="7"/>
  <c r="AB9" i="7"/>
  <c r="E19" i="12" s="1"/>
  <c r="AB8" i="7"/>
  <c r="Q22" i="12" s="1"/>
  <c r="AB7" i="7"/>
  <c r="E17" i="12" s="1"/>
  <c r="AB7" i="8"/>
  <c r="AB27" i="5"/>
  <c r="AB101" i="4"/>
  <c r="AB100" i="4"/>
  <c r="AB99" i="4"/>
  <c r="AB98" i="4"/>
  <c r="AB97" i="4"/>
  <c r="AB96" i="4"/>
  <c r="AB95" i="4"/>
  <c r="AB94" i="4"/>
  <c r="AB93" i="4"/>
  <c r="AB92" i="4"/>
  <c r="AB91" i="4"/>
  <c r="AB90" i="4"/>
  <c r="AB89" i="4"/>
  <c r="AB88" i="4"/>
  <c r="AB87" i="4"/>
  <c r="AB86" i="4"/>
  <c r="AB85" i="4"/>
  <c r="AB84" i="4"/>
  <c r="AB83" i="4"/>
  <c r="AB82" i="4"/>
  <c r="AB81" i="4"/>
  <c r="AB80" i="4"/>
  <c r="AB79" i="4"/>
  <c r="AB78" i="4"/>
  <c r="AB77" i="4"/>
  <c r="AB76" i="4"/>
  <c r="AB75" i="4"/>
  <c r="AB74" i="4"/>
  <c r="AB73" i="4"/>
  <c r="AB72" i="4"/>
  <c r="AB71" i="4"/>
  <c r="AB70" i="4"/>
  <c r="AB69" i="4"/>
  <c r="AB68" i="4"/>
  <c r="AB67" i="4"/>
  <c r="AB66" i="4"/>
  <c r="AB65" i="4"/>
  <c r="AB64" i="4"/>
  <c r="AB63" i="4"/>
  <c r="AB62" i="4"/>
  <c r="AB61" i="4"/>
  <c r="AB60" i="4"/>
  <c r="AB59" i="4"/>
  <c r="AB58" i="4"/>
  <c r="AB57" i="4"/>
  <c r="AB56" i="4"/>
  <c r="AB45" i="4"/>
  <c r="AB19" i="4"/>
  <c r="AB25" i="4"/>
  <c r="E10" i="12" s="1"/>
  <c r="AB55" i="4"/>
  <c r="AB41" i="4"/>
  <c r="AB9" i="4"/>
  <c r="AB42" i="4"/>
  <c r="AB12" i="4"/>
  <c r="AB54" i="4"/>
  <c r="AB53" i="4"/>
  <c r="AB30" i="4"/>
  <c r="AB27" i="4"/>
  <c r="AB52" i="4"/>
  <c r="AB10" i="4"/>
  <c r="AB8" i="4"/>
  <c r="AB22" i="4"/>
  <c r="AB40" i="4"/>
  <c r="AB37" i="4"/>
  <c r="AB36" i="4"/>
  <c r="AB21" i="4"/>
  <c r="AB51" i="4"/>
  <c r="AB31" i="4"/>
  <c r="AB29" i="4"/>
  <c r="K20" i="12" s="1"/>
  <c r="AB24" i="4"/>
  <c r="Q20" i="12" s="1"/>
  <c r="AB44" i="4"/>
  <c r="E20" i="12" s="1"/>
  <c r="AB16" i="4"/>
  <c r="Q15" i="12" s="1"/>
  <c r="AB38" i="4"/>
  <c r="E15" i="12" s="1"/>
  <c r="AB43" i="4"/>
  <c r="K15" i="12" s="1"/>
  <c r="AB7" i="4"/>
  <c r="AB35" i="4"/>
  <c r="AB13" i="4"/>
  <c r="AB50" i="4"/>
  <c r="AB49" i="4"/>
  <c r="AB48" i="4"/>
  <c r="AB28" i="4"/>
  <c r="AB15" i="4"/>
  <c r="AB11" i="4"/>
  <c r="AB32" i="4"/>
  <c r="AB47" i="4"/>
  <c r="AB46" i="4"/>
  <c r="AB33" i="4"/>
  <c r="AB34" i="4"/>
  <c r="AB18" i="4"/>
  <c r="AB23" i="4"/>
  <c r="K7" i="12" s="1"/>
  <c r="AB20" i="4"/>
  <c r="E7" i="12" s="1"/>
  <c r="AB14" i="4"/>
  <c r="AB26" i="4"/>
  <c r="AB17" i="4"/>
  <c r="AB39" i="4"/>
  <c r="AB101" i="2" l="1"/>
  <c r="AB100" i="2"/>
  <c r="AB99" i="2"/>
  <c r="AB98" i="2"/>
  <c r="AB97" i="2"/>
  <c r="AB96" i="2"/>
  <c r="AB95" i="2"/>
  <c r="AB94" i="2"/>
  <c r="AB93" i="2"/>
  <c r="AB92" i="2"/>
  <c r="AB91" i="2"/>
  <c r="AB81" i="2"/>
  <c r="AB80" i="2"/>
  <c r="AB40" i="2"/>
  <c r="AB38" i="2"/>
  <c r="AB39" i="2"/>
  <c r="AB42" i="2"/>
  <c r="AB20" i="2"/>
  <c r="K12" i="12" s="1"/>
  <c r="AB64" i="2"/>
  <c r="Q12" i="12" s="1"/>
  <c r="AB82" i="2"/>
  <c r="AB24" i="2"/>
  <c r="E12" i="12" s="1"/>
  <c r="AB63" i="2"/>
  <c r="AB31" i="2"/>
  <c r="AB45" i="2"/>
  <c r="AB83" i="2"/>
  <c r="AB61" i="2"/>
  <c r="AB43" i="2"/>
  <c r="AB56" i="2"/>
  <c r="AB16" i="2"/>
  <c r="AB44" i="2"/>
  <c r="Q9" i="12" s="1"/>
  <c r="AB17" i="2"/>
  <c r="Q6" i="12" s="1"/>
  <c r="AB11" i="2"/>
  <c r="E6" i="12" s="1"/>
  <c r="AB35" i="2"/>
  <c r="K9" i="12" s="1"/>
  <c r="AB41" i="2"/>
  <c r="E9" i="12" s="1"/>
  <c r="AB72" i="2"/>
  <c r="AB47" i="2"/>
  <c r="AB8" i="2"/>
  <c r="AB52" i="2"/>
  <c r="AB19" i="2"/>
  <c r="AB30" i="2"/>
  <c r="AB12" i="2"/>
  <c r="K6" i="12" s="1"/>
  <c r="AB84" i="2"/>
  <c r="AB85" i="2"/>
  <c r="AB23" i="2"/>
  <c r="AB32" i="2"/>
  <c r="AB86" i="2"/>
  <c r="AB7" i="2"/>
  <c r="AB87" i="2"/>
  <c r="AB88" i="2"/>
  <c r="AB78" i="2"/>
  <c r="AB54" i="2"/>
  <c r="AB29" i="2"/>
  <c r="Q16" i="12" s="1"/>
  <c r="AB60" i="2"/>
  <c r="E16" i="12" s="1"/>
  <c r="AB67" i="2"/>
  <c r="AB58" i="2"/>
  <c r="K21" i="12" s="1"/>
  <c r="AB76" i="2"/>
  <c r="E21" i="12" s="1"/>
  <c r="AB68" i="2"/>
  <c r="Q21" i="12" s="1"/>
  <c r="AB34" i="2"/>
  <c r="AB21" i="2"/>
  <c r="K14" i="12" s="1"/>
  <c r="AB65" i="2"/>
  <c r="E18" i="12" s="1"/>
  <c r="AB59" i="2"/>
  <c r="K18" i="12" s="1"/>
  <c r="AB66" i="2"/>
  <c r="Q14" i="12" s="1"/>
  <c r="AB74" i="2"/>
  <c r="Q18" i="12" s="1"/>
  <c r="AB89" i="2"/>
  <c r="AB53" i="2"/>
  <c r="AB13" i="2"/>
  <c r="AB10" i="2"/>
  <c r="AB77" i="2"/>
  <c r="AB79" i="2"/>
  <c r="AB69" i="2"/>
  <c r="E13" i="12" s="1"/>
  <c r="AB26" i="2"/>
  <c r="K13" i="12" s="1"/>
  <c r="AB18" i="2"/>
  <c r="Q13" i="12" s="1"/>
  <c r="AB71" i="2"/>
  <c r="AB28" i="2"/>
  <c r="Q11" i="12" s="1"/>
  <c r="AB48" i="2"/>
  <c r="K11" i="12" s="1"/>
  <c r="AB51" i="2"/>
  <c r="E11" i="12" s="1"/>
  <c r="AB62" i="2"/>
  <c r="AB37" i="2"/>
  <c r="AB15" i="2"/>
  <c r="AB75" i="2"/>
  <c r="AB55" i="2"/>
  <c r="AB36" i="2"/>
  <c r="Q10" i="12" s="1"/>
  <c r="AB33" i="2"/>
  <c r="AB90" i="2"/>
  <c r="AB49" i="2"/>
  <c r="K10" i="12" s="1"/>
  <c r="AB50" i="2"/>
  <c r="AB25" i="2"/>
  <c r="AB27" i="2"/>
  <c r="AB70" i="2"/>
  <c r="AB22" i="2"/>
  <c r="Q8" i="12" s="1"/>
  <c r="AB46" i="2"/>
  <c r="K8" i="12" s="1"/>
  <c r="AB9" i="2"/>
  <c r="E8" i="12" s="1"/>
  <c r="AB57" i="2"/>
  <c r="AB73" i="2"/>
  <c r="H18" i="7" l="1"/>
  <c r="H15" i="7"/>
  <c r="H7" i="7"/>
  <c r="H19" i="7"/>
  <c r="H12" i="7"/>
  <c r="H8" i="7"/>
  <c r="H20" i="7"/>
  <c r="H11" i="7"/>
  <c r="H9" i="7"/>
  <c r="H16" i="7"/>
  <c r="H17" i="7"/>
  <c r="H13" i="7"/>
  <c r="H22" i="7" l="1"/>
  <c r="H23" i="7"/>
  <c r="H24" i="7"/>
  <c r="H25" i="7"/>
  <c r="H26" i="7"/>
  <c r="H27" i="7"/>
  <c r="H28" i="7"/>
  <c r="H29" i="7"/>
  <c r="H30" i="7"/>
  <c r="H48" i="2" l="1"/>
  <c r="G48" i="2"/>
  <c r="J11" i="12" s="1"/>
  <c r="X104" i="8" l="1"/>
  <c r="W104" i="8"/>
  <c r="V104" i="8"/>
  <c r="T104" i="8"/>
  <c r="S104" i="8"/>
  <c r="R104" i="8"/>
  <c r="Q104" i="8"/>
  <c r="P104" i="8"/>
  <c r="O104" i="8"/>
  <c r="N104" i="8"/>
  <c r="X103" i="8"/>
  <c r="W103" i="8"/>
  <c r="V103" i="8"/>
  <c r="T103" i="8"/>
  <c r="S103" i="8"/>
  <c r="R103" i="8"/>
  <c r="Q103" i="8"/>
  <c r="P103" i="8"/>
  <c r="O103" i="8"/>
  <c r="N103" i="8"/>
  <c r="AH102" i="8"/>
  <c r="X102" i="8"/>
  <c r="W102" i="8"/>
  <c r="V102" i="8"/>
  <c r="T102" i="8"/>
  <c r="S102" i="8"/>
  <c r="R102" i="8"/>
  <c r="Q102" i="8"/>
  <c r="P102" i="8"/>
  <c r="O102" i="8"/>
  <c r="N102" i="8"/>
  <c r="U101" i="8"/>
  <c r="H101" i="8"/>
  <c r="AJ101" i="8" s="1"/>
  <c r="U100" i="8"/>
  <c r="H100" i="8"/>
  <c r="C100" i="8" s="1"/>
  <c r="U99" i="8"/>
  <c r="H99" i="8"/>
  <c r="AJ99" i="8" s="1"/>
  <c r="U98" i="8"/>
  <c r="H98" i="8"/>
  <c r="AJ98" i="8" s="1"/>
  <c r="U97" i="8"/>
  <c r="H97" i="8"/>
  <c r="AJ97" i="8" s="1"/>
  <c r="U96" i="8"/>
  <c r="H96" i="8"/>
  <c r="C96" i="8" s="1"/>
  <c r="U95" i="8"/>
  <c r="H95" i="8"/>
  <c r="AJ95" i="8" s="1"/>
  <c r="U94" i="8"/>
  <c r="H94" i="8"/>
  <c r="AJ94" i="8" s="1"/>
  <c r="U93" i="8"/>
  <c r="H93" i="8"/>
  <c r="AJ93" i="8" s="1"/>
  <c r="U92" i="8"/>
  <c r="H92" i="8"/>
  <c r="C92" i="8" s="1"/>
  <c r="U91" i="8"/>
  <c r="Y91" i="8" s="1"/>
  <c r="B91" i="8" s="1"/>
  <c r="H91" i="8"/>
  <c r="AJ91" i="8" s="1"/>
  <c r="U90" i="8"/>
  <c r="H90" i="8"/>
  <c r="AJ90" i="8" s="1"/>
  <c r="U89" i="8"/>
  <c r="H89" i="8"/>
  <c r="AJ89" i="8" s="1"/>
  <c r="U88" i="8"/>
  <c r="H88" i="8"/>
  <c r="C88" i="8" s="1"/>
  <c r="U87" i="8"/>
  <c r="H87" i="8"/>
  <c r="AJ87" i="8" s="1"/>
  <c r="U86" i="8"/>
  <c r="H86" i="8"/>
  <c r="AJ86" i="8" s="1"/>
  <c r="U85" i="8"/>
  <c r="AH85" i="8" s="1"/>
  <c r="H85" i="8"/>
  <c r="AJ85" i="8" s="1"/>
  <c r="U84" i="8"/>
  <c r="H84" i="8"/>
  <c r="C84" i="8" s="1"/>
  <c r="U83" i="8"/>
  <c r="H83" i="8"/>
  <c r="AJ83" i="8" s="1"/>
  <c r="U82" i="8"/>
  <c r="H82" i="8"/>
  <c r="AJ82" i="8" s="1"/>
  <c r="U81" i="8"/>
  <c r="H81" i="8"/>
  <c r="AJ81" i="8" s="1"/>
  <c r="U80" i="8"/>
  <c r="H80" i="8"/>
  <c r="C80" i="8" s="1"/>
  <c r="U79" i="8"/>
  <c r="Y79" i="8" s="1"/>
  <c r="B79" i="8" s="1"/>
  <c r="H79" i="8"/>
  <c r="AJ79" i="8" s="1"/>
  <c r="U78" i="8"/>
  <c r="H78" i="8"/>
  <c r="AJ78" i="8" s="1"/>
  <c r="U77" i="8"/>
  <c r="H77" i="8"/>
  <c r="U76" i="8"/>
  <c r="H76" i="8"/>
  <c r="C76" i="8" s="1"/>
  <c r="U75" i="8"/>
  <c r="H75" i="8"/>
  <c r="AJ75" i="8" s="1"/>
  <c r="U74" i="8"/>
  <c r="H74" i="8"/>
  <c r="C74" i="8" s="1"/>
  <c r="U73" i="8"/>
  <c r="H73" i="8"/>
  <c r="U72" i="8"/>
  <c r="H72" i="8"/>
  <c r="C72" i="8" s="1"/>
  <c r="U71" i="8"/>
  <c r="H71" i="8"/>
  <c r="AJ71" i="8" s="1"/>
  <c r="U70" i="8"/>
  <c r="H70" i="8"/>
  <c r="C70" i="8" s="1"/>
  <c r="U69" i="8"/>
  <c r="Y69" i="8" s="1"/>
  <c r="B69" i="8" s="1"/>
  <c r="H69" i="8"/>
  <c r="AJ69" i="8" s="1"/>
  <c r="U68" i="8"/>
  <c r="H68" i="8"/>
  <c r="AJ68" i="8" s="1"/>
  <c r="U67" i="8"/>
  <c r="H67" i="8"/>
  <c r="C67" i="8" s="1"/>
  <c r="U66" i="8"/>
  <c r="H66" i="8"/>
  <c r="U65" i="8"/>
  <c r="H65" i="8"/>
  <c r="AJ65" i="8" s="1"/>
  <c r="U64" i="8"/>
  <c r="H64" i="8"/>
  <c r="AJ64" i="8" s="1"/>
  <c r="U63" i="8"/>
  <c r="AK63" i="8" s="1"/>
  <c r="H63" i="8"/>
  <c r="C63" i="8" s="1"/>
  <c r="U62" i="8"/>
  <c r="H62" i="8"/>
  <c r="AJ62" i="8" s="1"/>
  <c r="U61" i="8"/>
  <c r="H61" i="8"/>
  <c r="AJ61" i="8" s="1"/>
  <c r="U60" i="8"/>
  <c r="H60" i="8"/>
  <c r="AJ60" i="8" s="1"/>
  <c r="U59" i="8"/>
  <c r="AK59" i="8" s="1"/>
  <c r="H59" i="8"/>
  <c r="C59" i="8" s="1"/>
  <c r="U58" i="8"/>
  <c r="H58" i="8"/>
  <c r="AJ58" i="8" s="1"/>
  <c r="U57" i="8"/>
  <c r="H57" i="8"/>
  <c r="AJ57" i="8" s="1"/>
  <c r="U56" i="8"/>
  <c r="H56" i="8"/>
  <c r="AJ56" i="8" s="1"/>
  <c r="U55" i="8"/>
  <c r="H55" i="8"/>
  <c r="C55" i="8" s="1"/>
  <c r="U54" i="8"/>
  <c r="H54" i="8"/>
  <c r="C54" i="8" s="1"/>
  <c r="U53" i="8"/>
  <c r="H53" i="8"/>
  <c r="AJ53" i="8" s="1"/>
  <c r="U52" i="8"/>
  <c r="AH52" i="8" s="1"/>
  <c r="H52" i="8"/>
  <c r="AJ52" i="8" s="1"/>
  <c r="U51" i="8"/>
  <c r="H51" i="8"/>
  <c r="C51" i="8" s="1"/>
  <c r="U50" i="8"/>
  <c r="H50" i="8"/>
  <c r="AJ50" i="8" s="1"/>
  <c r="U49" i="8"/>
  <c r="AK49" i="8" s="1"/>
  <c r="H49" i="8"/>
  <c r="AJ49" i="8" s="1"/>
  <c r="U48" i="8"/>
  <c r="AH48" i="8" s="1"/>
  <c r="H48" i="8"/>
  <c r="AJ48" i="8" s="1"/>
  <c r="U47" i="8"/>
  <c r="H47" i="8"/>
  <c r="C47" i="8" s="1"/>
  <c r="U46" i="8"/>
  <c r="H46" i="8"/>
  <c r="C46" i="8" s="1"/>
  <c r="U45" i="8"/>
  <c r="H45" i="8"/>
  <c r="C45" i="8" s="1"/>
  <c r="U44" i="8"/>
  <c r="H44" i="8"/>
  <c r="AJ44" i="8" s="1"/>
  <c r="U43" i="8"/>
  <c r="H43" i="8"/>
  <c r="C43" i="8" s="1"/>
  <c r="U42" i="8"/>
  <c r="AK42" i="8" s="1"/>
  <c r="H42" i="8"/>
  <c r="AJ42" i="8" s="1"/>
  <c r="U41" i="8"/>
  <c r="H41" i="8"/>
  <c r="AJ41" i="8" s="1"/>
  <c r="U40" i="8"/>
  <c r="H40" i="8"/>
  <c r="AJ40" i="8" s="1"/>
  <c r="U39" i="8"/>
  <c r="H39" i="8"/>
  <c r="C39" i="8" s="1"/>
  <c r="U38" i="8"/>
  <c r="H38" i="8"/>
  <c r="C38" i="8" s="1"/>
  <c r="U37" i="8"/>
  <c r="AH37" i="8" s="1"/>
  <c r="H37" i="8"/>
  <c r="C37" i="8" s="1"/>
  <c r="U36" i="8"/>
  <c r="H36" i="8"/>
  <c r="AJ36" i="8" s="1"/>
  <c r="U35" i="8"/>
  <c r="H35" i="8"/>
  <c r="AJ35" i="8" s="1"/>
  <c r="U34" i="8"/>
  <c r="H34" i="8"/>
  <c r="C34" i="8" s="1"/>
  <c r="U33" i="8"/>
  <c r="AH33" i="8" s="1"/>
  <c r="H33" i="8"/>
  <c r="U32" i="8"/>
  <c r="H32" i="8"/>
  <c r="AJ32" i="8" s="1"/>
  <c r="U31" i="8"/>
  <c r="AH31" i="8" s="1"/>
  <c r="H31" i="8"/>
  <c r="AJ31" i="8" s="1"/>
  <c r="U30" i="8"/>
  <c r="H30" i="8"/>
  <c r="C30" i="8" s="1"/>
  <c r="U29" i="8"/>
  <c r="AH29" i="8" s="1"/>
  <c r="H29" i="8"/>
  <c r="U28" i="8"/>
  <c r="H28" i="8"/>
  <c r="AJ28" i="8" s="1"/>
  <c r="U27" i="8"/>
  <c r="H27" i="8"/>
  <c r="AJ27" i="8" s="1"/>
  <c r="U26" i="8"/>
  <c r="H26" i="8"/>
  <c r="C26" i="8" s="1"/>
  <c r="U25" i="8"/>
  <c r="AH25" i="8" s="1"/>
  <c r="H25" i="8"/>
  <c r="U24" i="8"/>
  <c r="H24" i="8"/>
  <c r="AJ24" i="8" s="1"/>
  <c r="U23" i="8"/>
  <c r="AH23" i="8" s="1"/>
  <c r="H23" i="8"/>
  <c r="AJ23" i="8" s="1"/>
  <c r="U22" i="8"/>
  <c r="H22" i="8"/>
  <c r="C22" i="8" s="1"/>
  <c r="U21" i="8"/>
  <c r="AH21" i="8" s="1"/>
  <c r="H21" i="8"/>
  <c r="AJ21" i="8" s="1"/>
  <c r="U20" i="8"/>
  <c r="H20" i="8"/>
  <c r="AJ20" i="8" s="1"/>
  <c r="U19" i="8"/>
  <c r="AH19" i="8" s="1"/>
  <c r="H19" i="8"/>
  <c r="AJ19" i="8" s="1"/>
  <c r="U18" i="8"/>
  <c r="H18" i="8"/>
  <c r="C18" i="8" s="1"/>
  <c r="U17" i="8"/>
  <c r="H17" i="8"/>
  <c r="AJ17" i="8" s="1"/>
  <c r="U16" i="8"/>
  <c r="H16" i="8"/>
  <c r="AJ16" i="8" s="1"/>
  <c r="U15" i="8"/>
  <c r="H15" i="8"/>
  <c r="AJ15" i="8" s="1"/>
  <c r="U14" i="8"/>
  <c r="H14" i="8"/>
  <c r="C14" i="8" s="1"/>
  <c r="U13" i="8"/>
  <c r="H13" i="8"/>
  <c r="AJ13" i="8" s="1"/>
  <c r="U12" i="8"/>
  <c r="H12" i="8"/>
  <c r="AJ12" i="8" s="1"/>
  <c r="U11" i="8"/>
  <c r="H11" i="8"/>
  <c r="AJ11" i="8" s="1"/>
  <c r="U10" i="8"/>
  <c r="H10" i="8"/>
  <c r="C10" i="8" s="1"/>
  <c r="U9" i="8"/>
  <c r="H9" i="8"/>
  <c r="C9" i="8" s="1"/>
  <c r="U8" i="8"/>
  <c r="H8" i="8"/>
  <c r="AJ8" i="8" s="1"/>
  <c r="U7" i="8"/>
  <c r="H7" i="8"/>
  <c r="AF6" i="8"/>
  <c r="U6" i="8"/>
  <c r="U2" i="8"/>
  <c r="G2" i="8"/>
  <c r="Y48" i="8" l="1"/>
  <c r="B48" i="8" s="1"/>
  <c r="AK50" i="8"/>
  <c r="AK12" i="8"/>
  <c r="AK16" i="8"/>
  <c r="AK22" i="8"/>
  <c r="AH30" i="8"/>
  <c r="AK30" i="8"/>
  <c r="AH73" i="8"/>
  <c r="AK73" i="8"/>
  <c r="AH97" i="8"/>
  <c r="AK97" i="8"/>
  <c r="Y7" i="8"/>
  <c r="AK7" i="8"/>
  <c r="AK9" i="8"/>
  <c r="Y11" i="8"/>
  <c r="AK11" i="8"/>
  <c r="Y15" i="8"/>
  <c r="AK15" i="8"/>
  <c r="Y19" i="8"/>
  <c r="B19" i="8" s="1"/>
  <c r="AK19" i="8"/>
  <c r="AK20" i="8"/>
  <c r="Y27" i="8"/>
  <c r="B27" i="8" s="1"/>
  <c r="AK27" i="8"/>
  <c r="AK28" i="8"/>
  <c r="Y35" i="8"/>
  <c r="B35" i="8" s="1"/>
  <c r="AK35" i="8"/>
  <c r="AK36" i="8"/>
  <c r="Y41" i="8"/>
  <c r="B41" i="8" s="1"/>
  <c r="AK41" i="8"/>
  <c r="AH46" i="8"/>
  <c r="AK46" i="8"/>
  <c r="Y49" i="8"/>
  <c r="B49" i="8" s="1"/>
  <c r="AH54" i="8"/>
  <c r="AK54" i="8"/>
  <c r="AH58" i="8"/>
  <c r="AK58" i="8"/>
  <c r="AH62" i="8"/>
  <c r="AK62" i="8"/>
  <c r="AH66" i="8"/>
  <c r="AK66" i="8"/>
  <c r="AK72" i="8"/>
  <c r="AH77" i="8"/>
  <c r="AK77" i="8"/>
  <c r="AH82" i="8"/>
  <c r="AK82" i="8"/>
  <c r="AK89" i="8"/>
  <c r="AH91" i="8"/>
  <c r="AK91" i="8"/>
  <c r="Y92" i="8"/>
  <c r="B92" i="8" s="1"/>
  <c r="AK92" i="8"/>
  <c r="Y96" i="8"/>
  <c r="B96" i="8" s="1"/>
  <c r="AK96" i="8"/>
  <c r="Y100" i="8"/>
  <c r="B100" i="8" s="1"/>
  <c r="AK100" i="8"/>
  <c r="Y21" i="8"/>
  <c r="B21" i="8" s="1"/>
  <c r="AK21" i="8"/>
  <c r="Y29" i="8"/>
  <c r="B29" i="8" s="1"/>
  <c r="AK29" i="8"/>
  <c r="Y37" i="8"/>
  <c r="B37" i="8" s="1"/>
  <c r="AK37" i="8"/>
  <c r="AH38" i="8"/>
  <c r="AK38" i="8"/>
  <c r="Y47" i="8"/>
  <c r="B47" i="8" s="1"/>
  <c r="AK47" i="8"/>
  <c r="Y55" i="8"/>
  <c r="B55" i="8" s="1"/>
  <c r="AK55" i="8"/>
  <c r="AH78" i="8"/>
  <c r="AK78" i="8"/>
  <c r="AA38" i="8"/>
  <c r="Y14" i="8"/>
  <c r="AK14" i="8"/>
  <c r="AK18" i="8"/>
  <c r="Y25" i="8"/>
  <c r="B25" i="8" s="1"/>
  <c r="AK25" i="8"/>
  <c r="AH26" i="8"/>
  <c r="AK26" i="8"/>
  <c r="AH27" i="8"/>
  <c r="Y33" i="8"/>
  <c r="B33" i="8" s="1"/>
  <c r="AK33" i="8"/>
  <c r="AH34" i="8"/>
  <c r="AK34" i="8"/>
  <c r="AH35" i="8"/>
  <c r="AH40" i="8"/>
  <c r="AK40" i="8"/>
  <c r="AH44" i="8"/>
  <c r="AK44" i="8"/>
  <c r="Y45" i="8"/>
  <c r="B45" i="8" s="1"/>
  <c r="AK45" i="8"/>
  <c r="Y52" i="8"/>
  <c r="B52" i="8" s="1"/>
  <c r="AK52" i="8"/>
  <c r="Y53" i="8"/>
  <c r="B53" i="8" s="1"/>
  <c r="AK53" i="8"/>
  <c r="AK57" i="8"/>
  <c r="AK61" i="8"/>
  <c r="AK65" i="8"/>
  <c r="AK71" i="8"/>
  <c r="AH75" i="8"/>
  <c r="AK75" i="8"/>
  <c r="AK76" i="8"/>
  <c r="AH81" i="8"/>
  <c r="AK81" i="8"/>
  <c r="AK85" i="8"/>
  <c r="AH87" i="8"/>
  <c r="AK87" i="8"/>
  <c r="Y88" i="8"/>
  <c r="B88" i="8" s="1"/>
  <c r="AK88" i="8"/>
  <c r="Y89" i="8"/>
  <c r="B89" i="8" s="1"/>
  <c r="AH90" i="8"/>
  <c r="AK90" i="8"/>
  <c r="AH95" i="8"/>
  <c r="AK95" i="8"/>
  <c r="AH99" i="8"/>
  <c r="AK99" i="8"/>
  <c r="AH67" i="8"/>
  <c r="AK67" i="8"/>
  <c r="Y68" i="8"/>
  <c r="B68" i="8" s="1"/>
  <c r="AK68" i="8"/>
  <c r="AH83" i="8"/>
  <c r="AK83" i="8"/>
  <c r="Y93" i="8"/>
  <c r="B93" i="8" s="1"/>
  <c r="AK93" i="8"/>
  <c r="AH101" i="8"/>
  <c r="AK101" i="8"/>
  <c r="Y8" i="8"/>
  <c r="AK8" i="8"/>
  <c r="Y10" i="8"/>
  <c r="AK10" i="8"/>
  <c r="Y13" i="8"/>
  <c r="AK13" i="8"/>
  <c r="AH17" i="8"/>
  <c r="AK17" i="8"/>
  <c r="Y23" i="8"/>
  <c r="B23" i="8" s="1"/>
  <c r="AK23" i="8"/>
  <c r="AK24" i="8"/>
  <c r="Y31" i="8"/>
  <c r="B31" i="8" s="1"/>
  <c r="AK31" i="8"/>
  <c r="AK32" i="8"/>
  <c r="Y39" i="8"/>
  <c r="B39" i="8" s="1"/>
  <c r="AK39" i="8"/>
  <c r="Y43" i="8"/>
  <c r="B43" i="8" s="1"/>
  <c r="AK43" i="8"/>
  <c r="Y44" i="8"/>
  <c r="B44" i="8" s="1"/>
  <c r="AK48" i="8"/>
  <c r="Y51" i="8"/>
  <c r="B51" i="8" s="1"/>
  <c r="AK51" i="8"/>
  <c r="AH56" i="8"/>
  <c r="AK56" i="8"/>
  <c r="AH60" i="8"/>
  <c r="AK60" i="8"/>
  <c r="AH64" i="8"/>
  <c r="AK64" i="8"/>
  <c r="AH69" i="8"/>
  <c r="AK69" i="8"/>
  <c r="AH70" i="8"/>
  <c r="AK70" i="8"/>
  <c r="AH74" i="8"/>
  <c r="AK74" i="8"/>
  <c r="Y75" i="8"/>
  <c r="B75" i="8" s="1"/>
  <c r="AH79" i="8"/>
  <c r="AK79" i="8"/>
  <c r="Y80" i="8"/>
  <c r="B80" i="8" s="1"/>
  <c r="AK80" i="8"/>
  <c r="Y84" i="8"/>
  <c r="B84" i="8" s="1"/>
  <c r="AK84" i="8"/>
  <c r="Y85" i="8"/>
  <c r="B85" i="8" s="1"/>
  <c r="AH86" i="8"/>
  <c r="AK86" i="8"/>
  <c r="Y87" i="8"/>
  <c r="B87" i="8" s="1"/>
  <c r="AH89" i="8"/>
  <c r="AH94" i="8"/>
  <c r="AK94" i="8"/>
  <c r="AH98" i="8"/>
  <c r="AK98" i="8"/>
  <c r="Y70" i="8"/>
  <c r="B70" i="8" s="1"/>
  <c r="AH93" i="8"/>
  <c r="Y40" i="8"/>
  <c r="B40" i="8" s="1"/>
  <c r="Y73" i="8"/>
  <c r="B73" i="8" s="1"/>
  <c r="Y77" i="8"/>
  <c r="B77" i="8" s="1"/>
  <c r="Y81" i="8"/>
  <c r="B81" i="8" s="1"/>
  <c r="Y83" i="8"/>
  <c r="B83" i="8" s="1"/>
  <c r="Y56" i="8"/>
  <c r="B56" i="8" s="1"/>
  <c r="Y58" i="8"/>
  <c r="B58" i="8" s="1"/>
  <c r="Y60" i="8"/>
  <c r="B60" i="8" s="1"/>
  <c r="Y62" i="8"/>
  <c r="B62" i="8" s="1"/>
  <c r="Y64" i="8"/>
  <c r="B64" i="8" s="1"/>
  <c r="Y66" i="8"/>
  <c r="B66" i="8" s="1"/>
  <c r="Y97" i="8"/>
  <c r="B97" i="8" s="1"/>
  <c r="Y99" i="8"/>
  <c r="B99" i="8" s="1"/>
  <c r="AH68" i="8"/>
  <c r="Y74" i="8"/>
  <c r="B74" i="8" s="1"/>
  <c r="Y78" i="8"/>
  <c r="B78" i="8" s="1"/>
  <c r="Y95" i="8"/>
  <c r="B95" i="8" s="1"/>
  <c r="C57" i="8"/>
  <c r="AJ45" i="8"/>
  <c r="C68" i="8"/>
  <c r="AJ74" i="8"/>
  <c r="C15" i="8"/>
  <c r="AJ26" i="8"/>
  <c r="AJ43" i="8"/>
  <c r="C31" i="8"/>
  <c r="AA31" i="8"/>
  <c r="AA21" i="8"/>
  <c r="AA27" i="8"/>
  <c r="AA33" i="8"/>
  <c r="AA50" i="8"/>
  <c r="AA23" i="8"/>
  <c r="AA29" i="8"/>
  <c r="AA35" i="8"/>
  <c r="AA46" i="8"/>
  <c r="Y6" i="8"/>
  <c r="AA25" i="8"/>
  <c r="AA37" i="8"/>
  <c r="AA43" i="8"/>
  <c r="AA13" i="8"/>
  <c r="AH13" i="8" s="1"/>
  <c r="AA42" i="8"/>
  <c r="AA19" i="8"/>
  <c r="AF7" i="8"/>
  <c r="AA7" i="8"/>
  <c r="AH7" i="8" s="1"/>
  <c r="AA10" i="8"/>
  <c r="AH10" i="8" s="1"/>
  <c r="AA15" i="8"/>
  <c r="AH15" i="8" s="1"/>
  <c r="C16" i="8"/>
  <c r="AJ22" i="8"/>
  <c r="AJ34" i="8"/>
  <c r="C42" i="8"/>
  <c r="AJ46" i="8"/>
  <c r="AJ59" i="8"/>
  <c r="C78" i="8"/>
  <c r="C90" i="8"/>
  <c r="C79" i="8"/>
  <c r="C94" i="8"/>
  <c r="AJ38" i="8"/>
  <c r="AJ39" i="8"/>
  <c r="C49" i="8"/>
  <c r="AJ63" i="8"/>
  <c r="AJ70" i="8"/>
  <c r="C75" i="8"/>
  <c r="C95" i="8"/>
  <c r="AJ96" i="8"/>
  <c r="C12" i="8"/>
  <c r="C28" i="8"/>
  <c r="C36" i="8"/>
  <c r="C53" i="8"/>
  <c r="C71" i="8"/>
  <c r="AJ72" i="8"/>
  <c r="C82" i="8"/>
  <c r="C83" i="8"/>
  <c r="AJ84" i="8"/>
  <c r="C99" i="8"/>
  <c r="AJ100" i="8"/>
  <c r="C13" i="8"/>
  <c r="C20" i="8"/>
  <c r="C27" i="8"/>
  <c r="C35" i="8"/>
  <c r="C41" i="8"/>
  <c r="C44" i="8"/>
  <c r="AJ47" i="8"/>
  <c r="C50" i="8"/>
  <c r="AJ51" i="8"/>
  <c r="AJ54" i="8"/>
  <c r="AJ55" i="8"/>
  <c r="C65" i="8"/>
  <c r="AJ76" i="8"/>
  <c r="AJ80" i="8"/>
  <c r="C86" i="8"/>
  <c r="C91" i="8"/>
  <c r="AJ92" i="8"/>
  <c r="AJ18" i="8"/>
  <c r="C24" i="8"/>
  <c r="AJ30" i="8"/>
  <c r="C32" i="8"/>
  <c r="C52" i="8"/>
  <c r="C61" i="8"/>
  <c r="AJ67" i="8"/>
  <c r="C87" i="8"/>
  <c r="AJ88" i="8"/>
  <c r="C98" i="8"/>
  <c r="AA11" i="8"/>
  <c r="AH11" i="8" s="1"/>
  <c r="C8" i="8"/>
  <c r="AJ10" i="8"/>
  <c r="C11" i="8"/>
  <c r="AA16" i="8"/>
  <c r="AH16" i="8" s="1"/>
  <c r="C17" i="8"/>
  <c r="Y17" i="8"/>
  <c r="B17" i="8" s="1"/>
  <c r="C19" i="8"/>
  <c r="AH22" i="8"/>
  <c r="AA22" i="8"/>
  <c r="Y22" i="8"/>
  <c r="B22" i="8" s="1"/>
  <c r="C29" i="8"/>
  <c r="AJ29" i="8"/>
  <c r="AD4" i="8"/>
  <c r="U104" i="8" s="1"/>
  <c r="AA9" i="8"/>
  <c r="AH9" i="8" s="1"/>
  <c r="AJ9" i="8"/>
  <c r="AA14" i="8"/>
  <c r="AH14" i="8" s="1"/>
  <c r="AJ14" i="8"/>
  <c r="Y16" i="8"/>
  <c r="AA17" i="8"/>
  <c r="C21" i="8"/>
  <c r="C23" i="8"/>
  <c r="Y24" i="8"/>
  <c r="B24" i="8" s="1"/>
  <c r="AH24" i="8"/>
  <c r="AA24" i="8"/>
  <c r="AJ25" i="8"/>
  <c r="C25" i="8"/>
  <c r="AA12" i="8"/>
  <c r="AH12" i="8" s="1"/>
  <c r="Y36" i="8"/>
  <c r="B36" i="8" s="1"/>
  <c r="AH36" i="8"/>
  <c r="AA36" i="8"/>
  <c r="Y12" i="8"/>
  <c r="AH18" i="8"/>
  <c r="AA18" i="8"/>
  <c r="Y18" i="8"/>
  <c r="B18" i="8" s="1"/>
  <c r="Y32" i="8"/>
  <c r="B32" i="8" s="1"/>
  <c r="AH32" i="8"/>
  <c r="AA32" i="8"/>
  <c r="AJ33" i="8"/>
  <c r="C33" i="8"/>
  <c r="AJ7" i="8"/>
  <c r="C7" i="8" s="1"/>
  <c r="AA8" i="8"/>
  <c r="AH8" i="8" s="1"/>
  <c r="Y9" i="8"/>
  <c r="Y20" i="8"/>
  <c r="B20" i="8" s="1"/>
  <c r="AH20" i="8"/>
  <c r="AA20" i="8"/>
  <c r="Y28" i="8"/>
  <c r="B28" i="8" s="1"/>
  <c r="AH28" i="8"/>
  <c r="AA28" i="8"/>
  <c r="AA97" i="8"/>
  <c r="AA93" i="8"/>
  <c r="AA89" i="8"/>
  <c r="AA85" i="8"/>
  <c r="AA81" i="8"/>
  <c r="AA77" i="8"/>
  <c r="AA68" i="8"/>
  <c r="AA69" i="8"/>
  <c r="AA73" i="8"/>
  <c r="Y26" i="8"/>
  <c r="B26" i="8" s="1"/>
  <c r="Y30" i="8"/>
  <c r="B30" i="8" s="1"/>
  <c r="Y34" i="8"/>
  <c r="B34" i="8" s="1"/>
  <c r="Y38" i="8"/>
  <c r="B38" i="8" s="1"/>
  <c r="C40" i="8"/>
  <c r="AH43" i="8"/>
  <c r="AA44" i="8"/>
  <c r="AH45" i="8"/>
  <c r="AA45" i="8"/>
  <c r="Y46" i="8"/>
  <c r="B46" i="8" s="1"/>
  <c r="C48" i="8"/>
  <c r="AH51" i="8"/>
  <c r="AA52" i="8"/>
  <c r="AH53" i="8"/>
  <c r="AA53" i="8"/>
  <c r="Y54" i="8"/>
  <c r="B54" i="8" s="1"/>
  <c r="C56" i="8"/>
  <c r="AA58" i="8"/>
  <c r="AA60" i="8"/>
  <c r="C62" i="8"/>
  <c r="C64" i="8"/>
  <c r="Y65" i="8"/>
  <c r="B65" i="8" s="1"/>
  <c r="AH65" i="8"/>
  <c r="AA65" i="8"/>
  <c r="C66" i="8"/>
  <c r="AJ66" i="8"/>
  <c r="AA51" i="8"/>
  <c r="AA54" i="8"/>
  <c r="AA62" i="8"/>
  <c r="AA64" i="8"/>
  <c r="AA26" i="8"/>
  <c r="AA30" i="8"/>
  <c r="AA34" i="8"/>
  <c r="AJ37" i="8"/>
  <c r="AH39" i="8"/>
  <c r="AA40" i="8"/>
  <c r="AH41" i="8"/>
  <c r="AA41" i="8"/>
  <c r="Y42" i="8"/>
  <c r="B42" i="8" s="1"/>
  <c r="AH42" i="8"/>
  <c r="AH47" i="8"/>
  <c r="AA48" i="8"/>
  <c r="AH49" i="8"/>
  <c r="AA49" i="8"/>
  <c r="Y50" i="8"/>
  <c r="B50" i="8" s="1"/>
  <c r="AH50" i="8"/>
  <c r="AH55" i="8"/>
  <c r="AA56" i="8"/>
  <c r="Y57" i="8"/>
  <c r="B57" i="8" s="1"/>
  <c r="AH57" i="8"/>
  <c r="AA57" i="8"/>
  <c r="AH59" i="8"/>
  <c r="AA59" i="8"/>
  <c r="Y59" i="8"/>
  <c r="B59" i="8" s="1"/>
  <c r="AA39" i="8"/>
  <c r="AA47" i="8"/>
  <c r="AA55" i="8"/>
  <c r="C58" i="8"/>
  <c r="C60" i="8"/>
  <c r="Y61" i="8"/>
  <c r="B61" i="8" s="1"/>
  <c r="AH61" i="8"/>
  <c r="AA61" i="8"/>
  <c r="AH63" i="8"/>
  <c r="AA63" i="8"/>
  <c r="Y63" i="8"/>
  <c r="B63" i="8" s="1"/>
  <c r="AA66" i="8"/>
  <c r="Y67" i="8"/>
  <c r="B67" i="8" s="1"/>
  <c r="Y76" i="8"/>
  <c r="B76" i="8" s="1"/>
  <c r="AH76" i="8"/>
  <c r="AA76" i="8"/>
  <c r="AJ77" i="8"/>
  <c r="C77" i="8"/>
  <c r="AH71" i="8"/>
  <c r="AA71" i="8"/>
  <c r="Y72" i="8"/>
  <c r="B72" i="8" s="1"/>
  <c r="AH72" i="8"/>
  <c r="AA72" i="8"/>
  <c r="AJ73" i="8"/>
  <c r="C73" i="8"/>
  <c r="AA67" i="8"/>
  <c r="Y71" i="8"/>
  <c r="B71" i="8" s="1"/>
  <c r="C69" i="8"/>
  <c r="AA75" i="8"/>
  <c r="AA79" i="8"/>
  <c r="C81" i="8"/>
  <c r="AA83" i="8"/>
  <c r="C85" i="8"/>
  <c r="AA87" i="8"/>
  <c r="C89" i="8"/>
  <c r="AA91" i="8"/>
  <c r="C93" i="8"/>
  <c r="AA95" i="8"/>
  <c r="C97" i="8"/>
  <c r="AA99" i="8"/>
  <c r="C101" i="8"/>
  <c r="Y101" i="8"/>
  <c r="B101" i="8" s="1"/>
  <c r="AA80" i="8"/>
  <c r="AH80" i="8"/>
  <c r="Y82" i="8"/>
  <c r="B82" i="8" s="1"/>
  <c r="AA84" i="8"/>
  <c r="AH84" i="8"/>
  <c r="Y86" i="8"/>
  <c r="B86" i="8" s="1"/>
  <c r="AA88" i="8"/>
  <c r="AH88" i="8"/>
  <c r="Y90" i="8"/>
  <c r="B90" i="8" s="1"/>
  <c r="AA92" i="8"/>
  <c r="AH92" i="8"/>
  <c r="Y94" i="8"/>
  <c r="B94" i="8" s="1"/>
  <c r="AA96" i="8"/>
  <c r="AH96" i="8"/>
  <c r="Y98" i="8"/>
  <c r="B98" i="8" s="1"/>
  <c r="AA100" i="8"/>
  <c r="AH100" i="8"/>
  <c r="AA101" i="8"/>
  <c r="AA70" i="8"/>
  <c r="AA74" i="8"/>
  <c r="AA78" i="8"/>
  <c r="AA82" i="8"/>
  <c r="AA86" i="8"/>
  <c r="AA90" i="8"/>
  <c r="AA94" i="8"/>
  <c r="AA98" i="8"/>
  <c r="B15" i="8" l="1"/>
  <c r="B16" i="8"/>
  <c r="B11" i="8"/>
  <c r="B12" i="8"/>
  <c r="B14" i="8"/>
  <c r="B13" i="8"/>
  <c r="B9" i="8"/>
  <c r="B10" i="8"/>
  <c r="B7" i="8"/>
  <c r="AG4" i="8"/>
  <c r="AD86" i="8" s="1"/>
  <c r="B8" i="8"/>
  <c r="AD13" i="8" l="1"/>
  <c r="AD14" i="8"/>
  <c r="AD94" i="8"/>
  <c r="AD26" i="8"/>
  <c r="AD30" i="8"/>
  <c r="AD20" i="8"/>
  <c r="AD50" i="8"/>
  <c r="AD65" i="8"/>
  <c r="AD16" i="8"/>
  <c r="AD42" i="8"/>
  <c r="AD54" i="8"/>
  <c r="AD98" i="8"/>
  <c r="AD71" i="8"/>
  <c r="AD22" i="8"/>
  <c r="AD67" i="8"/>
  <c r="AD61" i="8"/>
  <c r="AD12" i="8"/>
  <c r="AD90" i="8"/>
  <c r="AE94" i="8"/>
  <c r="AD24" i="8"/>
  <c r="AD72" i="8"/>
  <c r="AD18" i="8"/>
  <c r="AD76" i="8"/>
  <c r="AD46" i="8"/>
  <c r="AD32" i="8"/>
  <c r="AD57" i="8"/>
  <c r="AD27" i="8"/>
  <c r="AD29" i="8"/>
  <c r="AD48" i="8"/>
  <c r="AD62" i="8"/>
  <c r="AD89" i="8"/>
  <c r="AD25" i="8"/>
  <c r="AD68" i="8"/>
  <c r="AD87" i="8"/>
  <c r="AD55" i="8"/>
  <c r="AD77" i="8"/>
  <c r="AD96" i="8"/>
  <c r="AD21" i="8"/>
  <c r="AD52" i="8"/>
  <c r="AD79" i="8"/>
  <c r="AD31" i="8"/>
  <c r="AD41" i="8"/>
  <c r="AD35" i="8"/>
  <c r="AD53" i="8"/>
  <c r="AD64" i="8"/>
  <c r="AD91" i="8"/>
  <c r="AD37" i="8"/>
  <c r="AD73" i="8"/>
  <c r="AD100" i="8"/>
  <c r="AD56" i="8"/>
  <c r="AD80" i="8"/>
  <c r="AD97" i="8"/>
  <c r="AD33" i="8"/>
  <c r="AD70" i="8"/>
  <c r="AD92" i="8"/>
  <c r="AD40" i="8"/>
  <c r="AD45" i="8"/>
  <c r="AD58" i="8"/>
  <c r="AD66" i="8"/>
  <c r="AD43" i="8"/>
  <c r="AD84" i="8"/>
  <c r="AD69" i="8"/>
  <c r="AD81" i="8"/>
  <c r="AD99" i="8"/>
  <c r="AD44" i="8"/>
  <c r="AD75" i="8"/>
  <c r="AD93" i="8"/>
  <c r="AD23" i="8"/>
  <c r="AD47" i="8"/>
  <c r="AD60" i="8"/>
  <c r="AD88" i="8"/>
  <c r="AD49" i="8"/>
  <c r="AD85" i="8"/>
  <c r="AD39" i="8"/>
  <c r="AD74" i="8"/>
  <c r="AD83" i="8"/>
  <c r="AD19" i="8"/>
  <c r="AD51" i="8"/>
  <c r="AD78" i="8"/>
  <c r="AD95" i="8"/>
  <c r="AD17" i="8"/>
  <c r="AD34" i="8"/>
  <c r="AD82" i="8"/>
  <c r="AD38" i="8"/>
  <c r="AD101" i="8"/>
  <c r="AD59" i="8"/>
  <c r="AD28" i="8"/>
  <c r="AD63" i="8"/>
  <c r="AD36" i="8"/>
  <c r="AD15" i="8"/>
  <c r="AE50" i="8"/>
  <c r="AE65" i="8"/>
  <c r="AG50" i="8"/>
  <c r="Z50" i="8" s="1"/>
  <c r="AE8" i="8"/>
  <c r="AD8" i="8" s="1"/>
  <c r="AE22" i="8"/>
  <c r="AE28" i="8"/>
  <c r="AE16" i="8"/>
  <c r="AE18" i="8"/>
  <c r="AE26" i="8"/>
  <c r="AE71" i="8"/>
  <c r="AE17" i="8"/>
  <c r="AE38" i="8"/>
  <c r="AE57" i="8"/>
  <c r="AE90" i="8"/>
  <c r="AE76" i="8"/>
  <c r="AE24" i="8"/>
  <c r="AE12" i="8"/>
  <c r="AE54" i="8"/>
  <c r="AE82" i="8"/>
  <c r="AE34" i="8"/>
  <c r="AE10" i="8"/>
  <c r="AD10" i="8" s="1"/>
  <c r="AE32" i="8"/>
  <c r="AE67" i="8"/>
  <c r="AE101" i="8"/>
  <c r="AE75" i="8"/>
  <c r="AE70" i="8"/>
  <c r="AE56" i="8"/>
  <c r="AE48" i="8"/>
  <c r="AE40" i="8"/>
  <c r="AE64" i="8"/>
  <c r="AE62" i="8"/>
  <c r="AE58" i="8"/>
  <c r="AE52" i="8"/>
  <c r="AE44" i="8"/>
  <c r="AE7" i="8"/>
  <c r="AD7" i="8" s="1"/>
  <c r="AE23" i="8"/>
  <c r="AE21" i="8"/>
  <c r="AE11" i="8"/>
  <c r="AD11" i="8" s="1"/>
  <c r="AE27" i="8"/>
  <c r="AE19" i="8"/>
  <c r="AE13" i="8"/>
  <c r="AE43" i="8"/>
  <c r="AE49" i="8"/>
  <c r="AE79" i="8"/>
  <c r="AE81" i="8"/>
  <c r="AE31" i="8"/>
  <c r="AE35" i="8"/>
  <c r="AE33" i="8"/>
  <c r="AE29" i="8"/>
  <c r="AE47" i="8"/>
  <c r="AE60" i="8"/>
  <c r="AE87" i="8"/>
  <c r="AE100" i="8"/>
  <c r="AE83" i="8"/>
  <c r="AE96" i="8"/>
  <c r="AE97" i="8"/>
  <c r="AE88" i="8"/>
  <c r="AE95" i="8"/>
  <c r="AE15" i="8"/>
  <c r="AE39" i="8"/>
  <c r="AE53" i="8"/>
  <c r="AE80" i="8"/>
  <c r="AE14" i="8"/>
  <c r="AE45" i="8"/>
  <c r="AE25" i="8"/>
  <c r="AE37" i="8"/>
  <c r="AE51" i="8"/>
  <c r="AE55" i="8"/>
  <c r="AE41" i="8"/>
  <c r="AE66" i="8"/>
  <c r="AE84" i="8"/>
  <c r="AE78" i="8"/>
  <c r="AE99" i="8"/>
  <c r="AE74" i="8"/>
  <c r="AE77" i="8"/>
  <c r="AE91" i="8"/>
  <c r="AE68" i="8"/>
  <c r="AE89" i="8"/>
  <c r="AE85" i="8"/>
  <c r="AE92" i="8"/>
  <c r="AE69" i="8"/>
  <c r="AE73" i="8"/>
  <c r="AE93" i="8"/>
  <c r="AE20" i="8"/>
  <c r="AE42" i="8"/>
  <c r="AE63" i="8"/>
  <c r="AE9" i="8"/>
  <c r="AD9" i="8" s="1"/>
  <c r="AE59" i="8"/>
  <c r="AE72" i="8"/>
  <c r="AE86" i="8"/>
  <c r="AE36" i="8"/>
  <c r="AE30" i="8"/>
  <c r="AE98" i="8"/>
  <c r="AE46" i="8"/>
  <c r="AE61" i="8"/>
  <c r="AG7" i="8" l="1"/>
  <c r="Z7" i="8" s="1"/>
  <c r="AG8" i="8"/>
  <c r="Z8" i="8" s="1"/>
  <c r="AG32" i="8"/>
  <c r="Z32" i="8" s="1"/>
  <c r="AG16" i="8"/>
  <c r="Z16" i="8" s="1"/>
  <c r="AG63" i="8"/>
  <c r="Z63" i="8" s="1"/>
  <c r="AG41" i="8"/>
  <c r="Z41" i="8" s="1"/>
  <c r="AG95" i="8"/>
  <c r="Z95" i="8" s="1"/>
  <c r="AG60" i="8"/>
  <c r="Z60" i="8" s="1"/>
  <c r="AG39" i="8"/>
  <c r="Z39" i="8" s="1"/>
  <c r="AG83" i="8"/>
  <c r="Z83" i="8" s="1"/>
  <c r="AG48" i="8"/>
  <c r="Z48" i="8" s="1"/>
  <c r="AG35" i="8"/>
  <c r="Z35" i="8" s="1"/>
  <c r="AG92" i="8"/>
  <c r="Z92" i="8" s="1"/>
  <c r="AG58" i="8"/>
  <c r="Z58" i="8" s="1"/>
  <c r="AG31" i="8"/>
  <c r="Z31" i="8" s="1"/>
  <c r="AG97" i="8"/>
  <c r="Z97" i="8" s="1"/>
  <c r="AG25" i="8"/>
  <c r="Z25" i="8" s="1"/>
  <c r="AG82" i="8"/>
  <c r="Z82" i="8" s="1"/>
  <c r="AG90" i="8"/>
  <c r="Z90" i="8" s="1"/>
  <c r="AG101" i="8"/>
  <c r="Z101" i="8" s="1"/>
  <c r="AG9" i="8"/>
  <c r="Z9" i="8" s="1"/>
  <c r="AG22" i="8"/>
  <c r="Z22" i="8" s="1"/>
  <c r="AG72" i="8"/>
  <c r="Z72" i="8" s="1"/>
  <c r="AG71" i="8"/>
  <c r="Z71" i="8" s="1"/>
  <c r="AG94" i="8"/>
  <c r="Z94" i="8" s="1"/>
  <c r="AG77" i="8"/>
  <c r="Z77" i="8" s="1"/>
  <c r="AG37" i="8"/>
  <c r="Z37" i="8" s="1"/>
  <c r="AG80" i="8"/>
  <c r="Z80" i="8" s="1"/>
  <c r="AG44" i="8"/>
  <c r="Z44" i="8" s="1"/>
  <c r="AG13" i="8"/>
  <c r="Z13" i="8" s="1"/>
  <c r="AG100" i="8"/>
  <c r="Z100" i="8" s="1"/>
  <c r="AG47" i="8"/>
  <c r="Z47" i="8" s="1"/>
  <c r="AG23" i="8"/>
  <c r="Z23" i="8" s="1"/>
  <c r="AG79" i="8"/>
  <c r="Z79" i="8" s="1"/>
  <c r="AG62" i="8"/>
  <c r="Z62" i="8" s="1"/>
  <c r="AG49" i="8"/>
  <c r="Z49" i="8" s="1"/>
  <c r="AG99" i="8"/>
  <c r="Z99" i="8" s="1"/>
  <c r="AG19" i="8"/>
  <c r="Z19" i="8" s="1"/>
  <c r="AG29" i="8"/>
  <c r="Z29" i="8" s="1"/>
  <c r="AG14" i="8"/>
  <c r="Z14" i="8" s="1"/>
  <c r="AG54" i="8"/>
  <c r="Z54" i="8" s="1"/>
  <c r="AG76" i="8"/>
  <c r="Z76" i="8" s="1"/>
  <c r="AG57" i="8"/>
  <c r="Z57" i="8" s="1"/>
  <c r="AG42" i="8"/>
  <c r="Z42" i="8" s="1"/>
  <c r="AG28" i="8"/>
  <c r="Z28" i="8" s="1"/>
  <c r="AG98" i="8"/>
  <c r="Z98" i="8" s="1"/>
  <c r="AG86" i="8"/>
  <c r="Z86" i="8" s="1"/>
  <c r="AG10" i="8"/>
  <c r="Z10" i="8" s="1"/>
  <c r="AG11" i="8"/>
  <c r="Z11" i="8" s="1"/>
  <c r="AG61" i="8"/>
  <c r="Z61" i="8" s="1"/>
  <c r="AG30" i="8"/>
  <c r="Z30" i="8" s="1"/>
  <c r="AG59" i="8"/>
  <c r="Z59" i="8" s="1"/>
  <c r="AG20" i="8"/>
  <c r="Z20" i="8" s="1"/>
  <c r="AG65" i="8"/>
  <c r="Z65" i="8" s="1"/>
  <c r="AG91" i="8"/>
  <c r="Z91" i="8" s="1"/>
  <c r="AG81" i="8"/>
  <c r="Z81" i="8" s="1"/>
  <c r="AG85" i="8"/>
  <c r="Z85" i="8" s="1"/>
  <c r="AG64" i="8"/>
  <c r="Z64" i="8" s="1"/>
  <c r="AG88" i="8"/>
  <c r="Z88" i="8" s="1"/>
  <c r="AG87" i="8"/>
  <c r="Z87" i="8" s="1"/>
  <c r="AG15" i="8"/>
  <c r="Z15" i="8" s="1"/>
  <c r="AG93" i="8"/>
  <c r="Z93" i="8" s="1"/>
  <c r="AG75" i="8"/>
  <c r="Z75" i="8" s="1"/>
  <c r="AG56" i="8"/>
  <c r="Z56" i="8" s="1"/>
  <c r="AG43" i="8"/>
  <c r="Z43" i="8" s="1"/>
  <c r="AG78" i="8"/>
  <c r="Z78" i="8" s="1"/>
  <c r="AG55" i="8"/>
  <c r="Z55" i="8" s="1"/>
  <c r="AG33" i="8"/>
  <c r="Z33" i="8" s="1"/>
  <c r="AG68" i="8"/>
  <c r="Z68" i="8" s="1"/>
  <c r="AG12" i="8"/>
  <c r="Z12" i="8" s="1"/>
  <c r="AG38" i="8"/>
  <c r="Z38" i="8" s="1"/>
  <c r="AG66" i="8"/>
  <c r="Z66" i="8" s="1"/>
  <c r="AG67" i="8"/>
  <c r="Z67" i="8" s="1"/>
  <c r="AG18" i="8"/>
  <c r="Z18" i="8" s="1"/>
  <c r="AG46" i="8"/>
  <c r="Z46" i="8" s="1"/>
  <c r="AG36" i="8"/>
  <c r="Z36" i="8" s="1"/>
  <c r="AG17" i="8"/>
  <c r="Z17" i="8" s="1"/>
  <c r="AG26" i="8"/>
  <c r="Z26" i="8" s="1"/>
  <c r="AG74" i="8"/>
  <c r="Z74" i="8" s="1"/>
  <c r="AG69" i="8"/>
  <c r="Z69" i="8" s="1"/>
  <c r="AG89" i="8"/>
  <c r="Z89" i="8" s="1"/>
  <c r="AG40" i="8"/>
  <c r="Z40" i="8" s="1"/>
  <c r="AG96" i="8"/>
  <c r="Z96" i="8" s="1"/>
  <c r="AG52" i="8"/>
  <c r="Z52" i="8" s="1"/>
  <c r="AG45" i="8"/>
  <c r="Z45" i="8" s="1"/>
  <c r="AG73" i="8"/>
  <c r="Z73" i="8" s="1"/>
  <c r="AG70" i="8"/>
  <c r="Z70" i="8" s="1"/>
  <c r="AG53" i="8"/>
  <c r="Z53" i="8" s="1"/>
  <c r="AG27" i="8"/>
  <c r="Z27" i="8" s="1"/>
  <c r="AG84" i="8"/>
  <c r="Z84" i="8" s="1"/>
  <c r="AG51" i="8"/>
  <c r="Z51" i="8" s="1"/>
  <c r="AG21" i="8"/>
  <c r="Z21" i="8" s="1"/>
  <c r="AG34" i="8"/>
  <c r="Z34" i="8" s="1"/>
  <c r="AG24" i="8"/>
  <c r="Z24" i="8" s="1"/>
  <c r="X104" i="7" l="1"/>
  <c r="W104" i="7"/>
  <c r="V104" i="7"/>
  <c r="X104" i="5"/>
  <c r="W104" i="5"/>
  <c r="V104" i="5"/>
  <c r="X104" i="2"/>
  <c r="W104" i="2"/>
  <c r="V104" i="2"/>
  <c r="X104" i="4"/>
  <c r="W104" i="4"/>
  <c r="V104" i="4"/>
  <c r="T104" i="7"/>
  <c r="S104" i="7"/>
  <c r="R104" i="7"/>
  <c r="Q104" i="7"/>
  <c r="P104" i="7"/>
  <c r="O104" i="7"/>
  <c r="N104" i="7"/>
  <c r="X103" i="7"/>
  <c r="W103" i="7"/>
  <c r="V103" i="7"/>
  <c r="T103" i="7"/>
  <c r="S103" i="7"/>
  <c r="R103" i="7"/>
  <c r="Q103" i="7"/>
  <c r="P103" i="7"/>
  <c r="O103" i="7"/>
  <c r="N103" i="7"/>
  <c r="AH102" i="7"/>
  <c r="X102" i="7"/>
  <c r="W102" i="7"/>
  <c r="V102" i="7"/>
  <c r="T102" i="7"/>
  <c r="S102" i="7"/>
  <c r="R102" i="7"/>
  <c r="Q102" i="7"/>
  <c r="P102" i="7"/>
  <c r="O102" i="7"/>
  <c r="N102" i="7"/>
  <c r="U101" i="7"/>
  <c r="H101" i="7"/>
  <c r="AJ101" i="7" s="1"/>
  <c r="G101" i="7"/>
  <c r="U100" i="7"/>
  <c r="H100" i="7"/>
  <c r="AJ100" i="7" s="1"/>
  <c r="G100" i="7"/>
  <c r="U99" i="7"/>
  <c r="H99" i="7"/>
  <c r="AJ99" i="7" s="1"/>
  <c r="G99" i="7"/>
  <c r="U98" i="7"/>
  <c r="H98" i="7"/>
  <c r="AJ98" i="7" s="1"/>
  <c r="G98" i="7"/>
  <c r="U97" i="7"/>
  <c r="H97" i="7"/>
  <c r="AJ97" i="7" s="1"/>
  <c r="G97" i="7"/>
  <c r="U96" i="7"/>
  <c r="H96" i="7"/>
  <c r="AJ96" i="7" s="1"/>
  <c r="G96" i="7"/>
  <c r="U95" i="7"/>
  <c r="H95" i="7"/>
  <c r="AJ95" i="7" s="1"/>
  <c r="G95" i="7"/>
  <c r="U94" i="7"/>
  <c r="H94" i="7"/>
  <c r="AJ94" i="7" s="1"/>
  <c r="G94" i="7"/>
  <c r="U93" i="7"/>
  <c r="H93" i="7"/>
  <c r="AJ93" i="7" s="1"/>
  <c r="G93" i="7"/>
  <c r="AH92" i="7"/>
  <c r="U92" i="7"/>
  <c r="H92" i="7"/>
  <c r="C92" i="7" s="1"/>
  <c r="G92" i="7"/>
  <c r="U91" i="7"/>
  <c r="H91" i="7"/>
  <c r="AJ91" i="7" s="1"/>
  <c r="G91" i="7"/>
  <c r="U90" i="7"/>
  <c r="H90" i="7"/>
  <c r="C90" i="7" s="1"/>
  <c r="G90" i="7"/>
  <c r="U89" i="7"/>
  <c r="H89" i="7"/>
  <c r="AJ89" i="7" s="1"/>
  <c r="G89" i="7"/>
  <c r="U88" i="7"/>
  <c r="H88" i="7"/>
  <c r="C88" i="7" s="1"/>
  <c r="G88" i="7"/>
  <c r="U87" i="7"/>
  <c r="H87" i="7"/>
  <c r="AJ87" i="7" s="1"/>
  <c r="G87" i="7"/>
  <c r="AH86" i="7"/>
  <c r="U86" i="7"/>
  <c r="H86" i="7"/>
  <c r="C86" i="7" s="1"/>
  <c r="G86" i="7"/>
  <c r="U85" i="7"/>
  <c r="H85" i="7"/>
  <c r="C85" i="7" s="1"/>
  <c r="G85" i="7"/>
  <c r="U84" i="7"/>
  <c r="H84" i="7"/>
  <c r="AJ84" i="7" s="1"/>
  <c r="G84" i="7"/>
  <c r="U83" i="7"/>
  <c r="H83" i="7"/>
  <c r="C83" i="7" s="1"/>
  <c r="G83" i="7"/>
  <c r="U82" i="7"/>
  <c r="H82" i="7"/>
  <c r="AJ82" i="7" s="1"/>
  <c r="G82" i="7"/>
  <c r="U81" i="7"/>
  <c r="H81" i="7"/>
  <c r="C81" i="7" s="1"/>
  <c r="G81" i="7"/>
  <c r="U80" i="7"/>
  <c r="H80" i="7"/>
  <c r="AJ80" i="7" s="1"/>
  <c r="G80" i="7"/>
  <c r="U79" i="7"/>
  <c r="H79" i="7"/>
  <c r="C79" i="7" s="1"/>
  <c r="G79" i="7"/>
  <c r="U78" i="7"/>
  <c r="H78" i="7"/>
  <c r="AJ78" i="7" s="1"/>
  <c r="G78" i="7"/>
  <c r="U77" i="7"/>
  <c r="H77" i="7"/>
  <c r="C77" i="7" s="1"/>
  <c r="G77" i="7"/>
  <c r="U76" i="7"/>
  <c r="H76" i="7"/>
  <c r="AJ76" i="7" s="1"/>
  <c r="G76" i="7"/>
  <c r="U75" i="7"/>
  <c r="H75" i="7"/>
  <c r="C75" i="7" s="1"/>
  <c r="G75" i="7"/>
  <c r="U74" i="7"/>
  <c r="AH74" i="7" s="1"/>
  <c r="H74" i="7"/>
  <c r="AJ74" i="7" s="1"/>
  <c r="G74" i="7"/>
  <c r="U73" i="7"/>
  <c r="H73" i="7"/>
  <c r="C73" i="7" s="1"/>
  <c r="G73" i="7"/>
  <c r="U72" i="7"/>
  <c r="H72" i="7"/>
  <c r="AJ72" i="7" s="1"/>
  <c r="G72" i="7"/>
  <c r="U71" i="7"/>
  <c r="H71" i="7"/>
  <c r="C71" i="7" s="1"/>
  <c r="G71" i="7"/>
  <c r="U70" i="7"/>
  <c r="AH70" i="7" s="1"/>
  <c r="H70" i="7"/>
  <c r="AJ70" i="7" s="1"/>
  <c r="G70" i="7"/>
  <c r="U69" i="7"/>
  <c r="H69" i="7"/>
  <c r="C69" i="7" s="1"/>
  <c r="G69" i="7"/>
  <c r="U68" i="7"/>
  <c r="H68" i="7"/>
  <c r="G68" i="7"/>
  <c r="U67" i="7"/>
  <c r="H67" i="7"/>
  <c r="AJ67" i="7" s="1"/>
  <c r="G67" i="7"/>
  <c r="U66" i="7"/>
  <c r="H66" i="7"/>
  <c r="G66" i="7"/>
  <c r="U65" i="7"/>
  <c r="Y65" i="7" s="1"/>
  <c r="B65" i="7" s="1"/>
  <c r="H65" i="7"/>
  <c r="AJ65" i="7" s="1"/>
  <c r="G65" i="7"/>
  <c r="U64" i="7"/>
  <c r="H64" i="7"/>
  <c r="G64" i="7"/>
  <c r="U63" i="7"/>
  <c r="H63" i="7"/>
  <c r="AJ63" i="7" s="1"/>
  <c r="G63" i="7"/>
  <c r="U62" i="7"/>
  <c r="H62" i="7"/>
  <c r="G62" i="7"/>
  <c r="U61" i="7"/>
  <c r="H61" i="7"/>
  <c r="AJ61" i="7" s="1"/>
  <c r="G61" i="7"/>
  <c r="U60" i="7"/>
  <c r="H60" i="7"/>
  <c r="G60" i="7"/>
  <c r="U59" i="7"/>
  <c r="H59" i="7"/>
  <c r="AJ59" i="7" s="1"/>
  <c r="G59" i="7"/>
  <c r="U58" i="7"/>
  <c r="H58" i="7"/>
  <c r="AJ58" i="7" s="1"/>
  <c r="G58" i="7"/>
  <c r="U57" i="7"/>
  <c r="H57" i="7"/>
  <c r="AJ57" i="7" s="1"/>
  <c r="G57" i="7"/>
  <c r="U56" i="7"/>
  <c r="H56" i="7"/>
  <c r="AJ56" i="7" s="1"/>
  <c r="G56" i="7"/>
  <c r="U55" i="7"/>
  <c r="H55" i="7"/>
  <c r="C55" i="7" s="1"/>
  <c r="G55" i="7"/>
  <c r="U54" i="7"/>
  <c r="H54" i="7"/>
  <c r="C54" i="7" s="1"/>
  <c r="G54" i="7"/>
  <c r="U53" i="7"/>
  <c r="H53" i="7"/>
  <c r="C53" i="7" s="1"/>
  <c r="G53" i="7"/>
  <c r="U52" i="7"/>
  <c r="H52" i="7"/>
  <c r="C52" i="7" s="1"/>
  <c r="G52" i="7"/>
  <c r="U51" i="7"/>
  <c r="H51" i="7"/>
  <c r="C51" i="7" s="1"/>
  <c r="G51" i="7"/>
  <c r="U50" i="7"/>
  <c r="H50" i="7"/>
  <c r="C50" i="7" s="1"/>
  <c r="G50" i="7"/>
  <c r="U49" i="7"/>
  <c r="H49" i="7"/>
  <c r="C49" i="7" s="1"/>
  <c r="G49" i="7"/>
  <c r="U48" i="7"/>
  <c r="H48" i="7"/>
  <c r="C48" i="7" s="1"/>
  <c r="G48" i="7"/>
  <c r="U47" i="7"/>
  <c r="H47" i="7"/>
  <c r="C47" i="7" s="1"/>
  <c r="G47" i="7"/>
  <c r="U46" i="7"/>
  <c r="H46" i="7"/>
  <c r="C46" i="7" s="1"/>
  <c r="G46" i="7"/>
  <c r="U45" i="7"/>
  <c r="H45" i="7"/>
  <c r="C45" i="7" s="1"/>
  <c r="G45" i="7"/>
  <c r="U44" i="7"/>
  <c r="AH44" i="7" s="1"/>
  <c r="H44" i="7"/>
  <c r="C44" i="7" s="1"/>
  <c r="G44" i="7"/>
  <c r="U43" i="7"/>
  <c r="H43" i="7"/>
  <c r="C43" i="7" s="1"/>
  <c r="G43" i="7"/>
  <c r="U42" i="7"/>
  <c r="H42" i="7"/>
  <c r="C42" i="7" s="1"/>
  <c r="G42" i="7"/>
  <c r="U41" i="7"/>
  <c r="H41" i="7"/>
  <c r="C41" i="7" s="1"/>
  <c r="G41" i="7"/>
  <c r="U40" i="7"/>
  <c r="H40" i="7"/>
  <c r="C40" i="7" s="1"/>
  <c r="G40" i="7"/>
  <c r="U39" i="7"/>
  <c r="H39" i="7"/>
  <c r="C39" i="7" s="1"/>
  <c r="G39" i="7"/>
  <c r="U38" i="7"/>
  <c r="H38" i="7"/>
  <c r="C38" i="7" s="1"/>
  <c r="G38" i="7"/>
  <c r="U37" i="7"/>
  <c r="H37" i="7"/>
  <c r="C37" i="7" s="1"/>
  <c r="G37" i="7"/>
  <c r="U36" i="7"/>
  <c r="H36" i="7"/>
  <c r="C36" i="7" s="1"/>
  <c r="G36" i="7"/>
  <c r="U35" i="7"/>
  <c r="H35" i="7"/>
  <c r="C35" i="7" s="1"/>
  <c r="G35" i="7"/>
  <c r="U34" i="7"/>
  <c r="H34" i="7"/>
  <c r="C34" i="7" s="1"/>
  <c r="G34" i="7"/>
  <c r="U33" i="7"/>
  <c r="H33" i="7"/>
  <c r="C33" i="7" s="1"/>
  <c r="G33" i="7"/>
  <c r="U32" i="7"/>
  <c r="H32" i="7"/>
  <c r="C32" i="7" s="1"/>
  <c r="G32" i="7"/>
  <c r="U31" i="7"/>
  <c r="H31" i="7"/>
  <c r="C31" i="7" s="1"/>
  <c r="G31" i="7"/>
  <c r="U30" i="7"/>
  <c r="G30" i="7"/>
  <c r="U29" i="7"/>
  <c r="C29" i="7"/>
  <c r="G29" i="7"/>
  <c r="U28" i="7"/>
  <c r="G28" i="7"/>
  <c r="U27" i="7"/>
  <c r="G27" i="7"/>
  <c r="U26" i="7"/>
  <c r="G26" i="7"/>
  <c r="U25" i="7"/>
  <c r="AJ25" i="7"/>
  <c r="G25" i="7"/>
  <c r="U24" i="7"/>
  <c r="AJ24" i="7"/>
  <c r="G24" i="7"/>
  <c r="U23" i="7"/>
  <c r="AJ23" i="7"/>
  <c r="G23" i="7"/>
  <c r="U22" i="7"/>
  <c r="AJ22" i="7"/>
  <c r="G22" i="7"/>
  <c r="U13" i="7"/>
  <c r="G13" i="7"/>
  <c r="P17" i="12" s="1"/>
  <c r="U17" i="7"/>
  <c r="G17" i="7"/>
  <c r="P19" i="12" s="1"/>
  <c r="U16" i="7"/>
  <c r="G16" i="7"/>
  <c r="J19" i="12" s="1"/>
  <c r="U9" i="7"/>
  <c r="G9" i="7"/>
  <c r="D19" i="12" s="1"/>
  <c r="U11" i="7"/>
  <c r="G11" i="7"/>
  <c r="J22" i="12" s="1"/>
  <c r="U20" i="7"/>
  <c r="G20" i="7"/>
  <c r="D22" i="12" s="1"/>
  <c r="U8" i="7"/>
  <c r="G8" i="7"/>
  <c r="P22" i="12" s="1"/>
  <c r="U12" i="7"/>
  <c r="G12" i="7"/>
  <c r="U19" i="7"/>
  <c r="G19" i="7"/>
  <c r="J16" i="12" s="1"/>
  <c r="U7" i="7"/>
  <c r="G7" i="7"/>
  <c r="D17" i="12" s="1"/>
  <c r="U15" i="7"/>
  <c r="G15" i="7"/>
  <c r="J17" i="12" s="1"/>
  <c r="U18" i="7"/>
  <c r="G18" i="7"/>
  <c r="D14" i="12" s="1"/>
  <c r="U10" i="7"/>
  <c r="H10" i="7"/>
  <c r="G10" i="7"/>
  <c r="U14" i="7"/>
  <c r="H14" i="7"/>
  <c r="G14" i="7"/>
  <c r="U21" i="7"/>
  <c r="H21" i="7"/>
  <c r="C21" i="7" s="1"/>
  <c r="G21" i="7"/>
  <c r="AF6" i="7"/>
  <c r="U6" i="7"/>
  <c r="G2" i="7"/>
  <c r="T104" i="5"/>
  <c r="S104" i="5"/>
  <c r="R104" i="5"/>
  <c r="Q104" i="5"/>
  <c r="P104" i="5"/>
  <c r="O104" i="5"/>
  <c r="N104" i="5"/>
  <c r="X103" i="5"/>
  <c r="W103" i="5"/>
  <c r="V103" i="5"/>
  <c r="T103" i="5"/>
  <c r="S103" i="5"/>
  <c r="R103" i="5"/>
  <c r="Q103" i="5"/>
  <c r="P103" i="5"/>
  <c r="O103" i="5"/>
  <c r="N103" i="5"/>
  <c r="AH102" i="5"/>
  <c r="X102" i="5"/>
  <c r="W102" i="5"/>
  <c r="V102" i="5"/>
  <c r="T102" i="5"/>
  <c r="S102" i="5"/>
  <c r="R102" i="5"/>
  <c r="Q102" i="5"/>
  <c r="P102" i="5"/>
  <c r="O102" i="5"/>
  <c r="N102" i="5"/>
  <c r="U101" i="5"/>
  <c r="H101" i="5"/>
  <c r="AJ101" i="5" s="1"/>
  <c r="G101" i="5"/>
  <c r="AH100" i="5"/>
  <c r="U100" i="5"/>
  <c r="H100" i="5"/>
  <c r="C100" i="5" s="1"/>
  <c r="G100" i="5"/>
  <c r="U99" i="5"/>
  <c r="H99" i="5"/>
  <c r="C99" i="5" s="1"/>
  <c r="G99" i="5"/>
  <c r="U98" i="5"/>
  <c r="H98" i="5"/>
  <c r="C98" i="5" s="1"/>
  <c r="G98" i="5"/>
  <c r="U97" i="5"/>
  <c r="H97" i="5"/>
  <c r="C97" i="5" s="1"/>
  <c r="G97" i="5"/>
  <c r="U96" i="5"/>
  <c r="H96" i="5"/>
  <c r="C96" i="5" s="1"/>
  <c r="G96" i="5"/>
  <c r="U95" i="5"/>
  <c r="H95" i="5"/>
  <c r="C95" i="5" s="1"/>
  <c r="G95" i="5"/>
  <c r="U94" i="5"/>
  <c r="H94" i="5"/>
  <c r="C94" i="5" s="1"/>
  <c r="G94" i="5"/>
  <c r="U93" i="5"/>
  <c r="H93" i="5"/>
  <c r="C93" i="5" s="1"/>
  <c r="G93" i="5"/>
  <c r="U92" i="5"/>
  <c r="H92" i="5"/>
  <c r="C92" i="5" s="1"/>
  <c r="G92" i="5"/>
  <c r="U91" i="5"/>
  <c r="H91" i="5"/>
  <c r="C91" i="5" s="1"/>
  <c r="G91" i="5"/>
  <c r="U90" i="5"/>
  <c r="H90" i="5"/>
  <c r="C90" i="5" s="1"/>
  <c r="G90" i="5"/>
  <c r="U89" i="5"/>
  <c r="H89" i="5"/>
  <c r="C89" i="5" s="1"/>
  <c r="G89" i="5"/>
  <c r="U88" i="5"/>
  <c r="H88" i="5"/>
  <c r="C88" i="5" s="1"/>
  <c r="G88" i="5"/>
  <c r="U87" i="5"/>
  <c r="H87" i="5"/>
  <c r="C87" i="5" s="1"/>
  <c r="G87" i="5"/>
  <c r="U86" i="5"/>
  <c r="H86" i="5"/>
  <c r="C86" i="5" s="1"/>
  <c r="G86" i="5"/>
  <c r="U85" i="5"/>
  <c r="H85" i="5"/>
  <c r="C85" i="5" s="1"/>
  <c r="G85" i="5"/>
  <c r="U84" i="5"/>
  <c r="H84" i="5"/>
  <c r="C84" i="5" s="1"/>
  <c r="G84" i="5"/>
  <c r="U83" i="5"/>
  <c r="H83" i="5"/>
  <c r="C83" i="5" s="1"/>
  <c r="G83" i="5"/>
  <c r="U82" i="5"/>
  <c r="H82" i="5"/>
  <c r="C82" i="5" s="1"/>
  <c r="G82" i="5"/>
  <c r="U81" i="5"/>
  <c r="H81" i="5"/>
  <c r="C81" i="5" s="1"/>
  <c r="G81" i="5"/>
  <c r="U80" i="5"/>
  <c r="H80" i="5"/>
  <c r="C80" i="5" s="1"/>
  <c r="G80" i="5"/>
  <c r="U79" i="5"/>
  <c r="H79" i="5"/>
  <c r="C79" i="5" s="1"/>
  <c r="G79" i="5"/>
  <c r="U78" i="5"/>
  <c r="H78" i="5"/>
  <c r="C78" i="5" s="1"/>
  <c r="G78" i="5"/>
  <c r="U77" i="5"/>
  <c r="H77" i="5"/>
  <c r="C77" i="5" s="1"/>
  <c r="G77" i="5"/>
  <c r="U76" i="5"/>
  <c r="H76" i="5"/>
  <c r="C76" i="5" s="1"/>
  <c r="G76" i="5"/>
  <c r="U75" i="5"/>
  <c r="H75" i="5"/>
  <c r="C75" i="5" s="1"/>
  <c r="G75" i="5"/>
  <c r="U74" i="5"/>
  <c r="H74" i="5"/>
  <c r="AJ74" i="5" s="1"/>
  <c r="G74" i="5"/>
  <c r="Y73" i="5"/>
  <c r="B73" i="5" s="1"/>
  <c r="U73" i="5"/>
  <c r="H73" i="5"/>
  <c r="AJ73" i="5" s="1"/>
  <c r="G73" i="5"/>
  <c r="AH72" i="5"/>
  <c r="U72" i="5"/>
  <c r="H72" i="5"/>
  <c r="AJ72" i="5" s="1"/>
  <c r="G72" i="5"/>
  <c r="U71" i="5"/>
  <c r="H71" i="5"/>
  <c r="AJ71" i="5" s="1"/>
  <c r="G71" i="5"/>
  <c r="U70" i="5"/>
  <c r="H70" i="5"/>
  <c r="AJ70" i="5" s="1"/>
  <c r="G70" i="5"/>
  <c r="U69" i="5"/>
  <c r="H69" i="5"/>
  <c r="AJ69" i="5" s="1"/>
  <c r="G69" i="5"/>
  <c r="U68" i="5"/>
  <c r="H68" i="5"/>
  <c r="AJ68" i="5" s="1"/>
  <c r="G68" i="5"/>
  <c r="U67" i="5"/>
  <c r="AJ67" i="5"/>
  <c r="U66" i="5"/>
  <c r="U65" i="5"/>
  <c r="AJ65" i="5"/>
  <c r="U64" i="5"/>
  <c r="AH64" i="5" s="1"/>
  <c r="U63" i="5"/>
  <c r="AJ63" i="5"/>
  <c r="U62" i="5"/>
  <c r="U61" i="5"/>
  <c r="AJ61" i="5"/>
  <c r="U60" i="5"/>
  <c r="Y60" i="5" s="1"/>
  <c r="B60" i="5" s="1"/>
  <c r="U59" i="5"/>
  <c r="AJ59" i="5"/>
  <c r="U58" i="5"/>
  <c r="AH58" i="5" s="1"/>
  <c r="AJ58" i="5"/>
  <c r="U57" i="5"/>
  <c r="AJ57" i="5"/>
  <c r="U56" i="5"/>
  <c r="AJ56" i="5"/>
  <c r="U55" i="5"/>
  <c r="AJ55" i="5"/>
  <c r="U54" i="5"/>
  <c r="AJ54" i="5"/>
  <c r="U53" i="5"/>
  <c r="AJ53" i="5"/>
  <c r="U52" i="5"/>
  <c r="AJ52" i="5"/>
  <c r="U51" i="5"/>
  <c r="AJ51" i="5"/>
  <c r="U50" i="5"/>
  <c r="AJ50" i="5"/>
  <c r="U49" i="5"/>
  <c r="AJ49" i="5"/>
  <c r="U48" i="5"/>
  <c r="AJ48" i="5"/>
  <c r="U47" i="5"/>
  <c r="AJ47" i="5"/>
  <c r="U46" i="5"/>
  <c r="AJ46" i="5"/>
  <c r="U45" i="5"/>
  <c r="AJ45" i="5"/>
  <c r="U44" i="5"/>
  <c r="AJ44" i="5"/>
  <c r="U43" i="5"/>
  <c r="AJ43" i="5"/>
  <c r="U42" i="5"/>
  <c r="AJ42" i="5"/>
  <c r="U41" i="5"/>
  <c r="Y41" i="5" s="1"/>
  <c r="B41" i="5" s="1"/>
  <c r="AJ41" i="5"/>
  <c r="U40" i="5"/>
  <c r="AJ40" i="5"/>
  <c r="U39" i="5"/>
  <c r="AJ39" i="5"/>
  <c r="U38" i="5"/>
  <c r="AJ38" i="5"/>
  <c r="U13" i="5"/>
  <c r="H13" i="5"/>
  <c r="AJ13" i="5" s="1"/>
  <c r="G13" i="5"/>
  <c r="U16" i="5"/>
  <c r="H16" i="5"/>
  <c r="AJ16" i="5" s="1"/>
  <c r="G16" i="5"/>
  <c r="U17" i="5"/>
  <c r="H17" i="5"/>
  <c r="AJ17" i="5" s="1"/>
  <c r="G17" i="5"/>
  <c r="U10" i="5"/>
  <c r="U20" i="5"/>
  <c r="H20" i="5"/>
  <c r="AJ20" i="5" s="1"/>
  <c r="G20" i="5"/>
  <c r="U7" i="5"/>
  <c r="H7" i="5"/>
  <c r="AJ7" i="5" s="1"/>
  <c r="G7" i="5"/>
  <c r="U37" i="5"/>
  <c r="AJ37" i="5"/>
  <c r="U25" i="5"/>
  <c r="H18" i="5"/>
  <c r="G18" i="5"/>
  <c r="U36" i="5"/>
  <c r="H25" i="5"/>
  <c r="G25" i="5"/>
  <c r="U8" i="5"/>
  <c r="H10" i="5"/>
  <c r="G10" i="5"/>
  <c r="U15" i="5"/>
  <c r="H8" i="5"/>
  <c r="G8" i="5"/>
  <c r="U35" i="5"/>
  <c r="H15" i="5"/>
  <c r="G15" i="5"/>
  <c r="P7" i="12" s="1"/>
  <c r="U34" i="5"/>
  <c r="U11" i="5"/>
  <c r="H11" i="5"/>
  <c r="AJ11" i="5" s="1"/>
  <c r="G11" i="5"/>
  <c r="U14" i="5"/>
  <c r="H14" i="5"/>
  <c r="G14" i="5"/>
  <c r="U26" i="5"/>
  <c r="H26" i="5"/>
  <c r="G26" i="5"/>
  <c r="U33" i="5"/>
  <c r="U32" i="5"/>
  <c r="H33" i="5"/>
  <c r="G33" i="5"/>
  <c r="U31" i="5"/>
  <c r="H32" i="5"/>
  <c r="G32" i="5"/>
  <c r="U18" i="5"/>
  <c r="H31" i="5"/>
  <c r="C18" i="5" s="1"/>
  <c r="G31" i="5"/>
  <c r="U19" i="5"/>
  <c r="H12" i="5"/>
  <c r="G12" i="5"/>
  <c r="U30" i="5"/>
  <c r="H22" i="5"/>
  <c r="G22" i="5"/>
  <c r="U12" i="5"/>
  <c r="H29" i="5"/>
  <c r="G29" i="5"/>
  <c r="U22" i="5"/>
  <c r="H30" i="5"/>
  <c r="G30" i="5"/>
  <c r="U24" i="5"/>
  <c r="H24" i="5"/>
  <c r="AJ24" i="5" s="1"/>
  <c r="G24" i="5"/>
  <c r="U29" i="5"/>
  <c r="H19" i="5"/>
  <c r="G19" i="5"/>
  <c r="U9" i="5"/>
  <c r="H9" i="5"/>
  <c r="C9" i="5" s="1"/>
  <c r="G9" i="5"/>
  <c r="U21" i="5"/>
  <c r="H21" i="5"/>
  <c r="C21" i="5" s="1"/>
  <c r="G21" i="5"/>
  <c r="U23" i="5"/>
  <c r="H23" i="5"/>
  <c r="AJ23" i="5" s="1"/>
  <c r="G23" i="5"/>
  <c r="U28" i="5"/>
  <c r="H28" i="5"/>
  <c r="G28" i="5"/>
  <c r="U27" i="5"/>
  <c r="H27" i="5"/>
  <c r="G27" i="5"/>
  <c r="AF6" i="5"/>
  <c r="U6" i="5"/>
  <c r="G2" i="5"/>
  <c r="AK11" i="5" l="1"/>
  <c r="AK8" i="5"/>
  <c r="AK7" i="5"/>
  <c r="AK16" i="5"/>
  <c r="AH40" i="5"/>
  <c r="AK40" i="5"/>
  <c r="AH45" i="5"/>
  <c r="AK45" i="5"/>
  <c r="AH49" i="5"/>
  <c r="AK49" i="5"/>
  <c r="AH53" i="5"/>
  <c r="AK53" i="5"/>
  <c r="Y57" i="5"/>
  <c r="B57" i="5" s="1"/>
  <c r="AK57" i="5"/>
  <c r="Y64" i="5"/>
  <c r="B64" i="5" s="1"/>
  <c r="AK64" i="5"/>
  <c r="AH65" i="5"/>
  <c r="AK65" i="5"/>
  <c r="Y72" i="5"/>
  <c r="B72" i="5" s="1"/>
  <c r="AK72" i="5"/>
  <c r="AH73" i="5"/>
  <c r="AK73" i="5"/>
  <c r="Y74" i="5"/>
  <c r="B74" i="5" s="1"/>
  <c r="AK74" i="5"/>
  <c r="Y78" i="5"/>
  <c r="B78" i="5" s="1"/>
  <c r="AK78" i="5"/>
  <c r="Y82" i="5"/>
  <c r="B82" i="5" s="1"/>
  <c r="AK82" i="5"/>
  <c r="Y86" i="5"/>
  <c r="B86" i="5" s="1"/>
  <c r="AK86" i="5"/>
  <c r="Y90" i="5"/>
  <c r="B90" i="5" s="1"/>
  <c r="AK90" i="5"/>
  <c r="Y94" i="5"/>
  <c r="B94" i="5" s="1"/>
  <c r="AK94" i="5"/>
  <c r="Y98" i="5"/>
  <c r="B98" i="5" s="1"/>
  <c r="AK98" i="5"/>
  <c r="Y7" i="7"/>
  <c r="AK21" i="7"/>
  <c r="AK18" i="7"/>
  <c r="G14" i="12" s="1"/>
  <c r="Y12" i="7"/>
  <c r="AK7" i="7"/>
  <c r="G17" i="12" s="1"/>
  <c r="AK12" i="7"/>
  <c r="Y16" i="7"/>
  <c r="AK20" i="7"/>
  <c r="G22" i="12" s="1"/>
  <c r="AK9" i="7"/>
  <c r="G19" i="12" s="1"/>
  <c r="AK17" i="7"/>
  <c r="S19" i="12" s="1"/>
  <c r="Y23" i="7"/>
  <c r="AK23" i="7"/>
  <c r="AK26" i="7"/>
  <c r="Y28" i="7"/>
  <c r="AK28" i="7"/>
  <c r="Y31" i="7"/>
  <c r="B31" i="7" s="1"/>
  <c r="AK31" i="7"/>
  <c r="Y35" i="7"/>
  <c r="B35" i="7" s="1"/>
  <c r="AK35" i="7"/>
  <c r="Y39" i="7"/>
  <c r="B39" i="7" s="1"/>
  <c r="AK39" i="7"/>
  <c r="AH43" i="7"/>
  <c r="AK43" i="7"/>
  <c r="Y48" i="7"/>
  <c r="B48" i="7" s="1"/>
  <c r="AK48" i="7"/>
  <c r="Y52" i="7"/>
  <c r="B52" i="7" s="1"/>
  <c r="AK52" i="7"/>
  <c r="AH56" i="7"/>
  <c r="AK56" i="7"/>
  <c r="Y60" i="7"/>
  <c r="B60" i="7" s="1"/>
  <c r="AK60" i="7"/>
  <c r="Y64" i="7"/>
  <c r="B64" i="7" s="1"/>
  <c r="AK64" i="7"/>
  <c r="Y69" i="7"/>
  <c r="B69" i="7" s="1"/>
  <c r="AK69" i="7"/>
  <c r="Y74" i="7"/>
  <c r="B74" i="7" s="1"/>
  <c r="AK74" i="7"/>
  <c r="Y75" i="7"/>
  <c r="B75" i="7" s="1"/>
  <c r="AK75" i="7"/>
  <c r="Y80" i="7"/>
  <c r="B80" i="7" s="1"/>
  <c r="AK80" i="7"/>
  <c r="Y85" i="7"/>
  <c r="B85" i="7" s="1"/>
  <c r="AK85" i="7"/>
  <c r="AH91" i="7"/>
  <c r="AK91" i="7"/>
  <c r="AH96" i="7"/>
  <c r="AK96" i="7"/>
  <c r="Y100" i="7"/>
  <c r="B100" i="7" s="1"/>
  <c r="AK100" i="7"/>
  <c r="AK15" i="5"/>
  <c r="S7" i="12" s="1"/>
  <c r="AK17" i="5"/>
  <c r="AH39" i="5"/>
  <c r="AK39" i="5"/>
  <c r="AH44" i="5"/>
  <c r="AK44" i="5"/>
  <c r="AH48" i="5"/>
  <c r="AK48" i="5"/>
  <c r="AH52" i="5"/>
  <c r="AK52" i="5"/>
  <c r="Y56" i="5"/>
  <c r="B56" i="5" s="1"/>
  <c r="AK56" i="5"/>
  <c r="AH62" i="5"/>
  <c r="AK62" i="5"/>
  <c r="Y63" i="5"/>
  <c r="B63" i="5" s="1"/>
  <c r="AK63" i="5"/>
  <c r="AH68" i="5"/>
  <c r="AK68" i="5"/>
  <c r="Y69" i="5"/>
  <c r="B69" i="5" s="1"/>
  <c r="AK69" i="5"/>
  <c r="AH70" i="5"/>
  <c r="AK70" i="5"/>
  <c r="Y71" i="5"/>
  <c r="B71" i="5" s="1"/>
  <c r="AK71" i="5"/>
  <c r="AH77" i="5"/>
  <c r="AK77" i="5"/>
  <c r="AH81" i="5"/>
  <c r="AK81" i="5"/>
  <c r="AH85" i="5"/>
  <c r="AK85" i="5"/>
  <c r="AH89" i="5"/>
  <c r="AK89" i="5"/>
  <c r="AH93" i="5"/>
  <c r="AK93" i="5"/>
  <c r="AH97" i="5"/>
  <c r="AK97" i="5"/>
  <c r="Y22" i="7"/>
  <c r="AK22" i="7"/>
  <c r="Y30" i="7"/>
  <c r="AK30" i="7"/>
  <c r="Y34" i="7"/>
  <c r="B34" i="7" s="1"/>
  <c r="AK34" i="7"/>
  <c r="Y38" i="7"/>
  <c r="B38" i="7" s="1"/>
  <c r="AK38" i="7"/>
  <c r="Y42" i="7"/>
  <c r="B42" i="7" s="1"/>
  <c r="AK42" i="7"/>
  <c r="AH47" i="7"/>
  <c r="AK47" i="7"/>
  <c r="Y51" i="7"/>
  <c r="B51" i="7" s="1"/>
  <c r="AK51" i="7"/>
  <c r="AH55" i="7"/>
  <c r="AK55" i="7"/>
  <c r="AH59" i="7"/>
  <c r="AK59" i="7"/>
  <c r="AH63" i="7"/>
  <c r="AK63" i="7"/>
  <c r="Y68" i="7"/>
  <c r="B68" i="7" s="1"/>
  <c r="AK68" i="7"/>
  <c r="Y73" i="7"/>
  <c r="B73" i="7" s="1"/>
  <c r="AK73" i="7"/>
  <c r="Y78" i="7"/>
  <c r="B78" i="7" s="1"/>
  <c r="AK78" i="7"/>
  <c r="Y79" i="7"/>
  <c r="B79" i="7" s="1"/>
  <c r="AK79" i="7"/>
  <c r="Y84" i="7"/>
  <c r="B84" i="7" s="1"/>
  <c r="AK84" i="7"/>
  <c r="AH89" i="7"/>
  <c r="AK89" i="7"/>
  <c r="Y90" i="7"/>
  <c r="B90" i="7" s="1"/>
  <c r="AK90" i="7"/>
  <c r="Y95" i="7"/>
  <c r="B95" i="7" s="1"/>
  <c r="AK95" i="7"/>
  <c r="Y99" i="7"/>
  <c r="B99" i="7" s="1"/>
  <c r="AK99" i="7"/>
  <c r="AK27" i="5"/>
  <c r="AK21" i="5"/>
  <c r="AK25" i="5"/>
  <c r="AK10" i="5"/>
  <c r="AH38" i="5"/>
  <c r="AK38" i="5"/>
  <c r="Y43" i="5"/>
  <c r="B43" i="5" s="1"/>
  <c r="AK43" i="5"/>
  <c r="AH47" i="5"/>
  <c r="AK47" i="5"/>
  <c r="AH51" i="5"/>
  <c r="AK51" i="5"/>
  <c r="AH55" i="5"/>
  <c r="AK55" i="5"/>
  <c r="AH60" i="5"/>
  <c r="AK60" i="5"/>
  <c r="Y61" i="5"/>
  <c r="B61" i="5" s="1"/>
  <c r="AK61" i="5"/>
  <c r="Y62" i="5"/>
  <c r="B62" i="5" s="1"/>
  <c r="AH67" i="5"/>
  <c r="AK67" i="5"/>
  <c r="Y68" i="5"/>
  <c r="B68" i="5" s="1"/>
  <c r="AH69" i="5"/>
  <c r="Y70" i="5"/>
  <c r="B70" i="5" s="1"/>
  <c r="AH76" i="5"/>
  <c r="AK76" i="5"/>
  <c r="AH80" i="5"/>
  <c r="AK80" i="5"/>
  <c r="AH84" i="5"/>
  <c r="AK84" i="5"/>
  <c r="AH88" i="5"/>
  <c r="AK88" i="5"/>
  <c r="AH92" i="5"/>
  <c r="AK92" i="5"/>
  <c r="AH96" i="5"/>
  <c r="AK96" i="5"/>
  <c r="Y100" i="5"/>
  <c r="B100" i="5" s="1"/>
  <c r="AK100" i="5"/>
  <c r="AH101" i="5"/>
  <c r="AK101" i="5"/>
  <c r="Y9" i="7"/>
  <c r="AK10" i="7"/>
  <c r="AK15" i="7"/>
  <c r="M17" i="12" s="1"/>
  <c r="Y13" i="7"/>
  <c r="AK19" i="7"/>
  <c r="M16" i="12" s="1"/>
  <c r="AK8" i="7"/>
  <c r="S22" i="12" s="1"/>
  <c r="Y17" i="7"/>
  <c r="AJ17" i="7" s="1"/>
  <c r="AK11" i="7"/>
  <c r="M22" i="12" s="1"/>
  <c r="AK16" i="7"/>
  <c r="M19" i="12" s="1"/>
  <c r="AK13" i="7"/>
  <c r="S17" i="12" s="1"/>
  <c r="Y25" i="7"/>
  <c r="AK25" i="7"/>
  <c r="Y27" i="7"/>
  <c r="AK27" i="7"/>
  <c r="Y33" i="7"/>
  <c r="B33" i="7" s="1"/>
  <c r="AK33" i="7"/>
  <c r="Y37" i="7"/>
  <c r="B37" i="7" s="1"/>
  <c r="AK37" i="7"/>
  <c r="Y41" i="7"/>
  <c r="B41" i="7" s="1"/>
  <c r="AK41" i="7"/>
  <c r="AH46" i="7"/>
  <c r="AK46" i="7"/>
  <c r="Y50" i="7"/>
  <c r="B50" i="7" s="1"/>
  <c r="AK50" i="7"/>
  <c r="Y54" i="7"/>
  <c r="B54" i="7" s="1"/>
  <c r="AK54" i="7"/>
  <c r="AH58" i="7"/>
  <c r="AK58" i="7"/>
  <c r="Y62" i="7"/>
  <c r="B62" i="7" s="1"/>
  <c r="AK62" i="7"/>
  <c r="Y67" i="7"/>
  <c r="B67" i="7" s="1"/>
  <c r="AK67" i="7"/>
  <c r="Y72" i="7"/>
  <c r="B72" i="7" s="1"/>
  <c r="AK72" i="7"/>
  <c r="Y77" i="7"/>
  <c r="B77" i="7" s="1"/>
  <c r="AK77" i="7"/>
  <c r="AH78" i="7"/>
  <c r="Y82" i="7"/>
  <c r="B82" i="7" s="1"/>
  <c r="AK82" i="7"/>
  <c r="Y83" i="7"/>
  <c r="B83" i="7" s="1"/>
  <c r="AK83" i="7"/>
  <c r="AH88" i="7"/>
  <c r="AK88" i="7"/>
  <c r="Y89" i="7"/>
  <c r="B89" i="7" s="1"/>
  <c r="AH94" i="7"/>
  <c r="AK94" i="7"/>
  <c r="AH98" i="7"/>
  <c r="AK98" i="7"/>
  <c r="AK20" i="5"/>
  <c r="AH41" i="5"/>
  <c r="AK41" i="5"/>
  <c r="AH42" i="5"/>
  <c r="AK42" i="5"/>
  <c r="AH46" i="5"/>
  <c r="AK46" i="5"/>
  <c r="AH50" i="5"/>
  <c r="AK50" i="5"/>
  <c r="AH54" i="5"/>
  <c r="AK54" i="5"/>
  <c r="Y58" i="5"/>
  <c r="B58" i="5" s="1"/>
  <c r="AK58" i="5"/>
  <c r="Y59" i="5"/>
  <c r="B59" i="5" s="1"/>
  <c r="AK59" i="5"/>
  <c r="Y66" i="5"/>
  <c r="B66" i="5" s="1"/>
  <c r="AK66" i="5"/>
  <c r="Y75" i="5"/>
  <c r="B75" i="5" s="1"/>
  <c r="AK75" i="5"/>
  <c r="Y79" i="5"/>
  <c r="B79" i="5" s="1"/>
  <c r="AK79" i="5"/>
  <c r="Y83" i="5"/>
  <c r="B83" i="5" s="1"/>
  <c r="AK83" i="5"/>
  <c r="Y87" i="5"/>
  <c r="B87" i="5" s="1"/>
  <c r="AK87" i="5"/>
  <c r="Y91" i="5"/>
  <c r="B91" i="5" s="1"/>
  <c r="AK91" i="5"/>
  <c r="Y95" i="5"/>
  <c r="B95" i="5" s="1"/>
  <c r="AK95" i="5"/>
  <c r="AH99" i="5"/>
  <c r="AK99" i="5"/>
  <c r="Y8" i="7"/>
  <c r="AK14" i="7"/>
  <c r="Y24" i="7"/>
  <c r="AK24" i="7"/>
  <c r="Y29" i="7"/>
  <c r="AK29" i="7"/>
  <c r="Y32" i="7"/>
  <c r="B32" i="7" s="1"/>
  <c r="AK32" i="7"/>
  <c r="Y36" i="7"/>
  <c r="B36" i="7" s="1"/>
  <c r="AK36" i="7"/>
  <c r="Y40" i="7"/>
  <c r="B40" i="7" s="1"/>
  <c r="AK40" i="7"/>
  <c r="AK44" i="7"/>
  <c r="AH45" i="7"/>
  <c r="AK45" i="7"/>
  <c r="Y49" i="7"/>
  <c r="B49" i="7" s="1"/>
  <c r="AK49" i="7"/>
  <c r="Y53" i="7"/>
  <c r="B53" i="7" s="1"/>
  <c r="AK53" i="7"/>
  <c r="AK57" i="7"/>
  <c r="Y61" i="7"/>
  <c r="B61" i="7" s="1"/>
  <c r="AK61" i="7"/>
  <c r="AH65" i="7"/>
  <c r="AK65" i="7"/>
  <c r="AH66" i="7"/>
  <c r="AK66" i="7"/>
  <c r="Y70" i="7"/>
  <c r="B70" i="7" s="1"/>
  <c r="AK70" i="7"/>
  <c r="Y71" i="7"/>
  <c r="B71" i="7" s="1"/>
  <c r="AK71" i="7"/>
  <c r="Y76" i="7"/>
  <c r="B76" i="7" s="1"/>
  <c r="AK76" i="7"/>
  <c r="Y81" i="7"/>
  <c r="B81" i="7" s="1"/>
  <c r="AK81" i="7"/>
  <c r="AH82" i="7"/>
  <c r="Y86" i="7"/>
  <c r="B86" i="7" s="1"/>
  <c r="AK86" i="7"/>
  <c r="Y87" i="7"/>
  <c r="B87" i="7" s="1"/>
  <c r="AK87" i="7"/>
  <c r="Y92" i="7"/>
  <c r="B92" i="7" s="1"/>
  <c r="AK92" i="7"/>
  <c r="Y93" i="7"/>
  <c r="B93" i="7" s="1"/>
  <c r="AK93" i="7"/>
  <c r="Y97" i="7"/>
  <c r="B97" i="7" s="1"/>
  <c r="AK97" i="7"/>
  <c r="Y101" i="7"/>
  <c r="B101" i="7" s="1"/>
  <c r="AK101" i="7"/>
  <c r="Y28" i="5"/>
  <c r="AK28" i="5"/>
  <c r="Y29" i="5"/>
  <c r="AK29" i="5"/>
  <c r="Y30" i="5"/>
  <c r="AK30" i="5"/>
  <c r="Y32" i="5"/>
  <c r="AK32" i="5"/>
  <c r="AH35" i="5"/>
  <c r="AK35" i="5"/>
  <c r="Y31" i="5"/>
  <c r="AK31" i="5"/>
  <c r="Y33" i="5"/>
  <c r="AK33" i="5"/>
  <c r="Y34" i="5"/>
  <c r="B34" i="5" s="1"/>
  <c r="AK34" i="5"/>
  <c r="Y36" i="5"/>
  <c r="B36" i="5" s="1"/>
  <c r="AK36" i="5"/>
  <c r="AH37" i="5"/>
  <c r="AK37" i="5"/>
  <c r="Y13" i="5"/>
  <c r="AK13" i="5"/>
  <c r="Y14" i="5"/>
  <c r="AK14" i="5"/>
  <c r="Y26" i="5"/>
  <c r="AK26" i="5"/>
  <c r="Y18" i="5"/>
  <c r="AK18" i="5"/>
  <c r="Y19" i="5"/>
  <c r="AK19" i="5"/>
  <c r="Y22" i="5"/>
  <c r="AK22" i="5"/>
  <c r="Y24" i="5"/>
  <c r="AK24" i="5"/>
  <c r="Y12" i="5"/>
  <c r="AK12" i="5"/>
  <c r="Y9" i="5"/>
  <c r="AK9" i="5"/>
  <c r="Y23" i="5"/>
  <c r="AK23" i="5"/>
  <c r="AH67" i="7"/>
  <c r="AH68" i="7"/>
  <c r="AH72" i="7"/>
  <c r="AH76" i="7"/>
  <c r="AH80" i="7"/>
  <c r="AH84" i="7"/>
  <c r="Y94" i="7"/>
  <c r="B94" i="7" s="1"/>
  <c r="Y96" i="7"/>
  <c r="B96" i="7" s="1"/>
  <c r="Y98" i="7"/>
  <c r="B98" i="7" s="1"/>
  <c r="AH100" i="7"/>
  <c r="Y18" i="7"/>
  <c r="AJ18" i="7" s="1"/>
  <c r="Y20" i="7"/>
  <c r="AJ21" i="7"/>
  <c r="Y10" i="7"/>
  <c r="AJ10" i="7" s="1"/>
  <c r="Y21" i="7"/>
  <c r="AH36" i="5"/>
  <c r="Y20" i="5"/>
  <c r="AH60" i="7"/>
  <c r="Y77" i="5"/>
  <c r="B77" i="5" s="1"/>
  <c r="AH87" i="7"/>
  <c r="Y101" i="5"/>
  <c r="B101" i="5" s="1"/>
  <c r="AH57" i="5"/>
  <c r="AH59" i="5"/>
  <c r="AH61" i="5"/>
  <c r="Y65" i="5"/>
  <c r="B65" i="5" s="1"/>
  <c r="AH62" i="7"/>
  <c r="C63" i="7"/>
  <c r="AJ29" i="5"/>
  <c r="AH34" i="5"/>
  <c r="Y67" i="5"/>
  <c r="B67" i="5" s="1"/>
  <c r="AH75" i="5"/>
  <c r="Y76" i="5"/>
  <c r="B76" i="5" s="1"/>
  <c r="AH79" i="5"/>
  <c r="Y80" i="5"/>
  <c r="B80" i="5" s="1"/>
  <c r="AH83" i="5"/>
  <c r="Y84" i="5"/>
  <c r="B84" i="5" s="1"/>
  <c r="AH87" i="5"/>
  <c r="Y88" i="5"/>
  <c r="B88" i="5" s="1"/>
  <c r="AH91" i="5"/>
  <c r="Y92" i="5"/>
  <c r="B92" i="5" s="1"/>
  <c r="AH95" i="5"/>
  <c r="Y96" i="5"/>
  <c r="B96" i="5" s="1"/>
  <c r="Y81" i="5"/>
  <c r="B81" i="5" s="1"/>
  <c r="Y85" i="5"/>
  <c r="B85" i="5" s="1"/>
  <c r="Y89" i="5"/>
  <c r="B89" i="5" s="1"/>
  <c r="Y93" i="5"/>
  <c r="B93" i="5" s="1"/>
  <c r="Y97" i="5"/>
  <c r="B97" i="5" s="1"/>
  <c r="AJ10" i="5"/>
  <c r="AJ8" i="5"/>
  <c r="C22" i="5"/>
  <c r="AJ19" i="5"/>
  <c r="AJ25" i="5"/>
  <c r="AJ26" i="5"/>
  <c r="AJ15" i="5"/>
  <c r="AJ34" i="5"/>
  <c r="AJ35" i="5"/>
  <c r="AJ30" i="5"/>
  <c r="AJ32" i="5"/>
  <c r="AJ36" i="5"/>
  <c r="AJ14" i="5"/>
  <c r="AA8" i="7"/>
  <c r="AH8" i="7" s="1"/>
  <c r="AJ42" i="7"/>
  <c r="C58" i="5"/>
  <c r="C96" i="7"/>
  <c r="C11" i="5"/>
  <c r="C34" i="5"/>
  <c r="C91" i="7"/>
  <c r="C35" i="5"/>
  <c r="C15" i="5"/>
  <c r="C25" i="5"/>
  <c r="C37" i="5"/>
  <c r="C10" i="5"/>
  <c r="C17" i="5"/>
  <c r="C38" i="5"/>
  <c r="C39" i="5"/>
  <c r="C42" i="5"/>
  <c r="C43" i="5"/>
  <c r="C59" i="5"/>
  <c r="C73" i="5"/>
  <c r="C89" i="7"/>
  <c r="C94" i="7"/>
  <c r="AJ9" i="7"/>
  <c r="C65" i="5"/>
  <c r="C67" i="5"/>
  <c r="AJ30" i="7"/>
  <c r="AJ31" i="7"/>
  <c r="C98" i="7"/>
  <c r="C12" i="7"/>
  <c r="AJ27" i="7"/>
  <c r="C65" i="7"/>
  <c r="C100" i="7"/>
  <c r="AJ34" i="7"/>
  <c r="AJ35" i="7"/>
  <c r="AH61" i="7"/>
  <c r="AH64" i="7"/>
  <c r="C67" i="7"/>
  <c r="AH69" i="7"/>
  <c r="AH71" i="7"/>
  <c r="AH73" i="7"/>
  <c r="AH75" i="7"/>
  <c r="AH77" i="7"/>
  <c r="AH79" i="7"/>
  <c r="AH81" i="7"/>
  <c r="AH83" i="7"/>
  <c r="AH85" i="7"/>
  <c r="C87" i="7"/>
  <c r="AJ88" i="7"/>
  <c r="AH90" i="7"/>
  <c r="AH93" i="7"/>
  <c r="AH95" i="7"/>
  <c r="AH97" i="7"/>
  <c r="AH99" i="7"/>
  <c r="AH101" i="7"/>
  <c r="AJ69" i="7"/>
  <c r="AJ71" i="7"/>
  <c r="AJ73" i="7"/>
  <c r="AJ75" i="7"/>
  <c r="AJ77" i="7"/>
  <c r="AJ79" i="7"/>
  <c r="AJ81" i="7"/>
  <c r="AJ83" i="7"/>
  <c r="AJ85" i="7"/>
  <c r="AJ90" i="7"/>
  <c r="Y63" i="7"/>
  <c r="B63" i="7" s="1"/>
  <c r="Y66" i="7"/>
  <c r="B66" i="7" s="1"/>
  <c r="Y88" i="7"/>
  <c r="B88" i="7" s="1"/>
  <c r="Y91" i="7"/>
  <c r="B91" i="7" s="1"/>
  <c r="AJ92" i="7"/>
  <c r="AJ38" i="7"/>
  <c r="AJ39" i="7"/>
  <c r="AJ51" i="7"/>
  <c r="AH53" i="7"/>
  <c r="AJ55" i="7"/>
  <c r="C61" i="7"/>
  <c r="AJ86" i="7"/>
  <c r="C93" i="7"/>
  <c r="C95" i="7"/>
  <c r="C97" i="7"/>
  <c r="C99" i="7"/>
  <c r="C101" i="7"/>
  <c r="C19" i="5"/>
  <c r="C8" i="5"/>
  <c r="C36" i="5"/>
  <c r="C7" i="5"/>
  <c r="C20" i="5"/>
  <c r="C16" i="5"/>
  <c r="C13" i="5"/>
  <c r="C40" i="5"/>
  <c r="C41" i="5"/>
  <c r="C57" i="5"/>
  <c r="C61" i="5"/>
  <c r="AH63" i="5"/>
  <c r="AH66" i="5"/>
  <c r="C69" i="5"/>
  <c r="AH71" i="5"/>
  <c r="AH74" i="5"/>
  <c r="AH78" i="5"/>
  <c r="AH82" i="5"/>
  <c r="AH86" i="5"/>
  <c r="AH90" i="5"/>
  <c r="AH94" i="5"/>
  <c r="AH98" i="5"/>
  <c r="Y99" i="5"/>
  <c r="B99" i="5" s="1"/>
  <c r="AA22" i="5"/>
  <c r="AH22" i="5" s="1"/>
  <c r="Y39" i="5"/>
  <c r="B39" i="5" s="1"/>
  <c r="AA12" i="5"/>
  <c r="AH12" i="5" s="1"/>
  <c r="Y15" i="5"/>
  <c r="Y37" i="5"/>
  <c r="B37" i="5" s="1"/>
  <c r="Y17" i="5"/>
  <c r="AJ21" i="5"/>
  <c r="AJ9" i="5"/>
  <c r="C30" i="5"/>
  <c r="C26" i="5"/>
  <c r="C14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AH56" i="5"/>
  <c r="C63" i="5"/>
  <c r="C71" i="5"/>
  <c r="Y6" i="7"/>
  <c r="AJ7" i="7"/>
  <c r="Y14" i="7"/>
  <c r="AJ14" i="7" s="1"/>
  <c r="AJ13" i="7"/>
  <c r="AJ8" i="7"/>
  <c r="Y15" i="7"/>
  <c r="AJ15" i="7" s="1"/>
  <c r="AA15" i="7"/>
  <c r="AH15" i="7" s="1"/>
  <c r="AJ16" i="7"/>
  <c r="AA101" i="7"/>
  <c r="AA100" i="7"/>
  <c r="AA99" i="7"/>
  <c r="AA98" i="7"/>
  <c r="AA97" i="7"/>
  <c r="AA96" i="7"/>
  <c r="AA95" i="7"/>
  <c r="AA94" i="7"/>
  <c r="AA93" i="7"/>
  <c r="AA92" i="7"/>
  <c r="AA90" i="7"/>
  <c r="AA88" i="7"/>
  <c r="AA86" i="7"/>
  <c r="AA84" i="7"/>
  <c r="AA82" i="7"/>
  <c r="AA80" i="7"/>
  <c r="AA78" i="7"/>
  <c r="AA76" i="7"/>
  <c r="AA74" i="7"/>
  <c r="AA72" i="7"/>
  <c r="AA70" i="7"/>
  <c r="AA91" i="7"/>
  <c r="AA89" i="7"/>
  <c r="AA87" i="7"/>
  <c r="AA85" i="7"/>
  <c r="AA83" i="7"/>
  <c r="AA81" i="7"/>
  <c r="AA79" i="7"/>
  <c r="AA77" i="7"/>
  <c r="AA75" i="7"/>
  <c r="AA73" i="7"/>
  <c r="AA71" i="7"/>
  <c r="AA69" i="7"/>
  <c r="AA67" i="7"/>
  <c r="AA65" i="7"/>
  <c r="AA63" i="7"/>
  <c r="AA61" i="7"/>
  <c r="AA68" i="7"/>
  <c r="AA66" i="7"/>
  <c r="AA64" i="7"/>
  <c r="AA62" i="7"/>
  <c r="AA60" i="7"/>
  <c r="AA54" i="7"/>
  <c r="AA50" i="7"/>
  <c r="AA18" i="7"/>
  <c r="AH18" i="7" s="1"/>
  <c r="AA14" i="7"/>
  <c r="AH14" i="7" s="1"/>
  <c r="AA10" i="7"/>
  <c r="AH10" i="7" s="1"/>
  <c r="AA7" i="7"/>
  <c r="AH7" i="7" s="1"/>
  <c r="AA42" i="7"/>
  <c r="AA38" i="7"/>
  <c r="AA34" i="7"/>
  <c r="AA30" i="7"/>
  <c r="AA26" i="7"/>
  <c r="AH26" i="7" s="1"/>
  <c r="AA25" i="7"/>
  <c r="AH25" i="7" s="1"/>
  <c r="AA24" i="7"/>
  <c r="AH24" i="7" s="1"/>
  <c r="AA23" i="7"/>
  <c r="AH23" i="7" s="1"/>
  <c r="AA22" i="7"/>
  <c r="AH22" i="7" s="1"/>
  <c r="AA21" i="7"/>
  <c r="AH21" i="7" s="1"/>
  <c r="AA17" i="7"/>
  <c r="AH17" i="7" s="1"/>
  <c r="AA13" i="7"/>
  <c r="AH13" i="7" s="1"/>
  <c r="AA9" i="7"/>
  <c r="AH9" i="7" s="1"/>
  <c r="AF7" i="7"/>
  <c r="AA41" i="7"/>
  <c r="AA37" i="7"/>
  <c r="AA33" i="7"/>
  <c r="AA29" i="7"/>
  <c r="AA20" i="7"/>
  <c r="AH20" i="7" s="1"/>
  <c r="AA12" i="7"/>
  <c r="AH12" i="7" s="1"/>
  <c r="Y19" i="7"/>
  <c r="AA19" i="7"/>
  <c r="AH19" i="7" s="1"/>
  <c r="AA16" i="7"/>
  <c r="AH16" i="7" s="1"/>
  <c r="AA11" i="7"/>
  <c r="AH11" i="7" s="1"/>
  <c r="Y11" i="7"/>
  <c r="B30" i="7" s="1"/>
  <c r="AJ12" i="7"/>
  <c r="Y26" i="7"/>
  <c r="AJ26" i="7" s="1"/>
  <c r="AA28" i="7"/>
  <c r="AJ29" i="7"/>
  <c r="AH30" i="7"/>
  <c r="AA32" i="7"/>
  <c r="AJ33" i="7"/>
  <c r="AH34" i="7"/>
  <c r="AA36" i="7"/>
  <c r="AJ37" i="7"/>
  <c r="AH38" i="7"/>
  <c r="AA40" i="7"/>
  <c r="AJ41" i="7"/>
  <c r="AH42" i="7"/>
  <c r="Y44" i="7"/>
  <c r="B44" i="7" s="1"/>
  <c r="AA44" i="7"/>
  <c r="AH49" i="7"/>
  <c r="AH51" i="7"/>
  <c r="AJ52" i="7"/>
  <c r="AA53" i="7"/>
  <c r="AJ54" i="7"/>
  <c r="AA57" i="7"/>
  <c r="Y57" i="7"/>
  <c r="B57" i="7" s="1"/>
  <c r="AH57" i="7"/>
  <c r="AJ60" i="7"/>
  <c r="C60" i="7"/>
  <c r="AJ68" i="7"/>
  <c r="C68" i="7"/>
  <c r="AH31" i="7"/>
  <c r="AH35" i="7"/>
  <c r="AH39" i="7"/>
  <c r="Y43" i="7"/>
  <c r="B43" i="7" s="1"/>
  <c r="AA43" i="7"/>
  <c r="Y47" i="7"/>
  <c r="B47" i="7" s="1"/>
  <c r="AA47" i="7"/>
  <c r="AJ66" i="7"/>
  <c r="C66" i="7"/>
  <c r="AJ20" i="7"/>
  <c r="AH28" i="7"/>
  <c r="AH32" i="7"/>
  <c r="AH36" i="7"/>
  <c r="AH40" i="7"/>
  <c r="Y46" i="7"/>
  <c r="B46" i="7" s="1"/>
  <c r="AA46" i="7"/>
  <c r="AJ64" i="7"/>
  <c r="C64" i="7"/>
  <c r="AD4" i="7"/>
  <c r="U104" i="7" s="1"/>
  <c r="AA27" i="7"/>
  <c r="AH27" i="7" s="1"/>
  <c r="AJ28" i="7"/>
  <c r="AH29" i="7"/>
  <c r="AA31" i="7"/>
  <c r="AJ32" i="7"/>
  <c r="AH33" i="7"/>
  <c r="AA35" i="7"/>
  <c r="AJ36" i="7"/>
  <c r="AH37" i="7"/>
  <c r="AA39" i="7"/>
  <c r="AJ40" i="7"/>
  <c r="AH41" i="7"/>
  <c r="Y45" i="7"/>
  <c r="B45" i="7" s="1"/>
  <c r="AA45" i="7"/>
  <c r="AJ48" i="7"/>
  <c r="AA49" i="7"/>
  <c r="AJ50" i="7"/>
  <c r="AA51" i="7"/>
  <c r="Y55" i="7"/>
  <c r="B55" i="7" s="1"/>
  <c r="AA55" i="7"/>
  <c r="AJ62" i="7"/>
  <c r="C62" i="7"/>
  <c r="AJ43" i="7"/>
  <c r="AJ44" i="7"/>
  <c r="AJ45" i="7"/>
  <c r="AJ46" i="7"/>
  <c r="AJ47" i="7"/>
  <c r="AH48" i="7"/>
  <c r="AH52" i="7"/>
  <c r="AA56" i="7"/>
  <c r="Y56" i="7"/>
  <c r="B56" i="7" s="1"/>
  <c r="AA59" i="7"/>
  <c r="Y59" i="7"/>
  <c r="B59" i="7" s="1"/>
  <c r="AA48" i="7"/>
  <c r="AJ49" i="7"/>
  <c r="AH50" i="7"/>
  <c r="AA52" i="7"/>
  <c r="AJ53" i="7"/>
  <c r="AH54" i="7"/>
  <c r="AA58" i="7"/>
  <c r="Y58" i="7"/>
  <c r="B58" i="7" s="1"/>
  <c r="C70" i="7"/>
  <c r="C72" i="7"/>
  <c r="C74" i="7"/>
  <c r="C76" i="7"/>
  <c r="C78" i="7"/>
  <c r="C80" i="7"/>
  <c r="C82" i="7"/>
  <c r="C84" i="7"/>
  <c r="C56" i="7"/>
  <c r="C57" i="7"/>
  <c r="C58" i="7"/>
  <c r="C59" i="7"/>
  <c r="AF27" i="5"/>
  <c r="C23" i="5"/>
  <c r="AA21" i="5"/>
  <c r="AH21" i="5" s="1"/>
  <c r="C24" i="5"/>
  <c r="AA18" i="5"/>
  <c r="AH18" i="5" s="1"/>
  <c r="AA31" i="5"/>
  <c r="AH31" i="5" s="1"/>
  <c r="C32" i="5"/>
  <c r="AD4" i="5"/>
  <c r="U104" i="5" s="1"/>
  <c r="AA9" i="5"/>
  <c r="AH9" i="5" s="1"/>
  <c r="AJ33" i="5"/>
  <c r="AJ27" i="5"/>
  <c r="Y27" i="5"/>
  <c r="AA101" i="5"/>
  <c r="AA99" i="5"/>
  <c r="AA98" i="5"/>
  <c r="AA97" i="5"/>
  <c r="AA96" i="5"/>
  <c r="AA95" i="5"/>
  <c r="AA94" i="5"/>
  <c r="AA93" i="5"/>
  <c r="AA92" i="5"/>
  <c r="AA91" i="5"/>
  <c r="AA90" i="5"/>
  <c r="AA89" i="5"/>
  <c r="AA88" i="5"/>
  <c r="AA87" i="5"/>
  <c r="AA86" i="5"/>
  <c r="AA85" i="5"/>
  <c r="AA84" i="5"/>
  <c r="AA83" i="5"/>
  <c r="AA82" i="5"/>
  <c r="AA81" i="5"/>
  <c r="AA80" i="5"/>
  <c r="AA79" i="5"/>
  <c r="AA78" i="5"/>
  <c r="AA77" i="5"/>
  <c r="AA76" i="5"/>
  <c r="AA75" i="5"/>
  <c r="AA74" i="5"/>
  <c r="AA72" i="5"/>
  <c r="AA70" i="5"/>
  <c r="AA68" i="5"/>
  <c r="AA100" i="5"/>
  <c r="AA73" i="5"/>
  <c r="AA71" i="5"/>
  <c r="AA69" i="5"/>
  <c r="AA67" i="5"/>
  <c r="AA65" i="5"/>
  <c r="AA63" i="5"/>
  <c r="AA61" i="5"/>
  <c r="AA32" i="5"/>
  <c r="AH32" i="5" s="1"/>
  <c r="AA30" i="5"/>
  <c r="AH30" i="5" s="1"/>
  <c r="AA29" i="5"/>
  <c r="AH29" i="5" s="1"/>
  <c r="AA66" i="5"/>
  <c r="AA64" i="5"/>
  <c r="AA62" i="5"/>
  <c r="AA60" i="5"/>
  <c r="Y6" i="5"/>
  <c r="AA27" i="5"/>
  <c r="AH27" i="5" s="1"/>
  <c r="AJ28" i="5"/>
  <c r="AA28" i="5"/>
  <c r="AH28" i="5" s="1"/>
  <c r="AA23" i="5"/>
  <c r="AH23" i="5" s="1"/>
  <c r="Y21" i="5"/>
  <c r="C29" i="5"/>
  <c r="AA24" i="5"/>
  <c r="AH24" i="5" s="1"/>
  <c r="AJ22" i="5"/>
  <c r="AA19" i="5"/>
  <c r="AH19" i="5" s="1"/>
  <c r="AJ18" i="5"/>
  <c r="AA33" i="5"/>
  <c r="AH33" i="5" s="1"/>
  <c r="AA26" i="5"/>
  <c r="AH26" i="5" s="1"/>
  <c r="AA14" i="5"/>
  <c r="AH14" i="5" s="1"/>
  <c r="AA15" i="5"/>
  <c r="AH15" i="5" s="1"/>
  <c r="AJ12" i="5"/>
  <c r="C12" i="5"/>
  <c r="AJ31" i="5"/>
  <c r="C31" i="5"/>
  <c r="AA34" i="5"/>
  <c r="Y11" i="5"/>
  <c r="Y35" i="5"/>
  <c r="B35" i="5" s="1"/>
  <c r="Y8" i="5"/>
  <c r="Y25" i="5"/>
  <c r="Y7" i="5"/>
  <c r="Y10" i="5"/>
  <c r="Y16" i="5"/>
  <c r="Y38" i="5"/>
  <c r="B38" i="5" s="1"/>
  <c r="Y40" i="5"/>
  <c r="B40" i="5" s="1"/>
  <c r="Y42" i="5"/>
  <c r="B42" i="5" s="1"/>
  <c r="AA36" i="5"/>
  <c r="AA37" i="5"/>
  <c r="AA20" i="5"/>
  <c r="AH20" i="5" s="1"/>
  <c r="AA17" i="5"/>
  <c r="AH17" i="5" s="1"/>
  <c r="AA13" i="5"/>
  <c r="AH13" i="5" s="1"/>
  <c r="AA39" i="5"/>
  <c r="AA41" i="5"/>
  <c r="AA43" i="5"/>
  <c r="AH43" i="5"/>
  <c r="Y44" i="5"/>
  <c r="B44" i="5" s="1"/>
  <c r="AA44" i="5"/>
  <c r="Y45" i="5"/>
  <c r="B45" i="5" s="1"/>
  <c r="AA45" i="5"/>
  <c r="Y46" i="5"/>
  <c r="B46" i="5" s="1"/>
  <c r="AA46" i="5"/>
  <c r="Y47" i="5"/>
  <c r="B47" i="5" s="1"/>
  <c r="AA47" i="5"/>
  <c r="Y48" i="5"/>
  <c r="B48" i="5" s="1"/>
  <c r="AA48" i="5"/>
  <c r="Y49" i="5"/>
  <c r="B49" i="5" s="1"/>
  <c r="AA49" i="5"/>
  <c r="Y50" i="5"/>
  <c r="B50" i="5" s="1"/>
  <c r="AA50" i="5"/>
  <c r="Y51" i="5"/>
  <c r="B51" i="5" s="1"/>
  <c r="AA51" i="5"/>
  <c r="Y52" i="5"/>
  <c r="B52" i="5" s="1"/>
  <c r="AA52" i="5"/>
  <c r="Y53" i="5"/>
  <c r="B53" i="5" s="1"/>
  <c r="AA53" i="5"/>
  <c r="Y54" i="5"/>
  <c r="B54" i="5" s="1"/>
  <c r="AA54" i="5"/>
  <c r="Y55" i="5"/>
  <c r="B55" i="5" s="1"/>
  <c r="AA55" i="5"/>
  <c r="AJ60" i="5"/>
  <c r="C60" i="5"/>
  <c r="AJ62" i="5"/>
  <c r="C62" i="5"/>
  <c r="AJ64" i="5"/>
  <c r="C64" i="5"/>
  <c r="AJ66" i="5"/>
  <c r="C66" i="5"/>
  <c r="AA11" i="5"/>
  <c r="AH11" i="5" s="1"/>
  <c r="AA35" i="5"/>
  <c r="AA8" i="5"/>
  <c r="AH8" i="5" s="1"/>
  <c r="AA25" i="5"/>
  <c r="AH25" i="5" s="1"/>
  <c r="AA7" i="5"/>
  <c r="AH7" i="5" s="1"/>
  <c r="AA10" i="5"/>
  <c r="AH10" i="5" s="1"/>
  <c r="AA16" i="5"/>
  <c r="AH16" i="5" s="1"/>
  <c r="AA38" i="5"/>
  <c r="AA40" i="5"/>
  <c r="AA42" i="5"/>
  <c r="AA56" i="5"/>
  <c r="AA57" i="5"/>
  <c r="AA58" i="5"/>
  <c r="AA59" i="5"/>
  <c r="AJ100" i="5"/>
  <c r="C68" i="5"/>
  <c r="C70" i="5"/>
  <c r="C72" i="5"/>
  <c r="C74" i="5"/>
  <c r="AJ75" i="5"/>
  <c r="AJ76" i="5"/>
  <c r="AJ77" i="5"/>
  <c r="AJ78" i="5"/>
  <c r="AJ79" i="5"/>
  <c r="AJ80" i="5"/>
  <c r="AJ81" i="5"/>
  <c r="AJ82" i="5"/>
  <c r="AJ83" i="5"/>
  <c r="AJ84" i="5"/>
  <c r="AJ85" i="5"/>
  <c r="AJ86" i="5"/>
  <c r="AJ87" i="5"/>
  <c r="AJ88" i="5"/>
  <c r="AJ89" i="5"/>
  <c r="AJ90" i="5"/>
  <c r="AJ91" i="5"/>
  <c r="AJ92" i="5"/>
  <c r="AJ93" i="5"/>
  <c r="AJ94" i="5"/>
  <c r="AJ95" i="5"/>
  <c r="AJ96" i="5"/>
  <c r="AJ97" i="5"/>
  <c r="AJ98" i="5"/>
  <c r="AJ99" i="5"/>
  <c r="C101" i="5"/>
  <c r="T104" i="4"/>
  <c r="S104" i="4"/>
  <c r="R104" i="4"/>
  <c r="Q104" i="4"/>
  <c r="P104" i="4"/>
  <c r="O104" i="4"/>
  <c r="N104" i="4"/>
  <c r="X103" i="4"/>
  <c r="W103" i="4"/>
  <c r="V103" i="4"/>
  <c r="T103" i="4"/>
  <c r="S103" i="4"/>
  <c r="R103" i="4"/>
  <c r="Q103" i="4"/>
  <c r="P103" i="4"/>
  <c r="O103" i="4"/>
  <c r="N103" i="4"/>
  <c r="AH102" i="4"/>
  <c r="X102" i="4"/>
  <c r="W102" i="4"/>
  <c r="V102" i="4"/>
  <c r="T102" i="4"/>
  <c r="S102" i="4"/>
  <c r="R102" i="4"/>
  <c r="Q102" i="4"/>
  <c r="P102" i="4"/>
  <c r="O102" i="4"/>
  <c r="N102" i="4"/>
  <c r="U101" i="4"/>
  <c r="H101" i="4"/>
  <c r="AJ101" i="4" s="1"/>
  <c r="G101" i="4"/>
  <c r="U100" i="4"/>
  <c r="H100" i="4"/>
  <c r="AJ100" i="4" s="1"/>
  <c r="G100" i="4"/>
  <c r="U99" i="4"/>
  <c r="H99" i="4"/>
  <c r="AJ99" i="4" s="1"/>
  <c r="G99" i="4"/>
  <c r="U98" i="4"/>
  <c r="H98" i="4"/>
  <c r="AJ98" i="4" s="1"/>
  <c r="G98" i="4"/>
  <c r="U97" i="4"/>
  <c r="H97" i="4"/>
  <c r="AJ97" i="4" s="1"/>
  <c r="G97" i="4"/>
  <c r="U96" i="4"/>
  <c r="H96" i="4"/>
  <c r="AJ96" i="4" s="1"/>
  <c r="G96" i="4"/>
  <c r="U95" i="4"/>
  <c r="H95" i="4"/>
  <c r="AJ95" i="4" s="1"/>
  <c r="G95" i="4"/>
  <c r="U94" i="4"/>
  <c r="H94" i="4"/>
  <c r="AJ94" i="4" s="1"/>
  <c r="G94" i="4"/>
  <c r="U93" i="4"/>
  <c r="H93" i="4"/>
  <c r="AJ93" i="4" s="1"/>
  <c r="G93" i="4"/>
  <c r="U92" i="4"/>
  <c r="H92" i="4"/>
  <c r="AJ92" i="4" s="1"/>
  <c r="G92" i="4"/>
  <c r="U91" i="4"/>
  <c r="H91" i="4"/>
  <c r="AJ91" i="4" s="1"/>
  <c r="G91" i="4"/>
  <c r="U90" i="4"/>
  <c r="H90" i="4"/>
  <c r="AJ90" i="4" s="1"/>
  <c r="G90" i="4"/>
  <c r="U89" i="4"/>
  <c r="H89" i="4"/>
  <c r="AJ89" i="4" s="1"/>
  <c r="G89" i="4"/>
  <c r="U88" i="4"/>
  <c r="H88" i="4"/>
  <c r="AJ88" i="4" s="1"/>
  <c r="G88" i="4"/>
  <c r="U87" i="4"/>
  <c r="H87" i="4"/>
  <c r="AJ87" i="4" s="1"/>
  <c r="G87" i="4"/>
  <c r="U86" i="4"/>
  <c r="H86" i="4"/>
  <c r="AJ86" i="4" s="1"/>
  <c r="G86" i="4"/>
  <c r="U85" i="4"/>
  <c r="H85" i="4"/>
  <c r="AJ85" i="4" s="1"/>
  <c r="G85" i="4"/>
  <c r="U84" i="4"/>
  <c r="H84" i="4"/>
  <c r="AJ84" i="4" s="1"/>
  <c r="G84" i="4"/>
  <c r="U83" i="4"/>
  <c r="H83" i="4"/>
  <c r="AJ83" i="4" s="1"/>
  <c r="G83" i="4"/>
  <c r="U82" i="4"/>
  <c r="H82" i="4"/>
  <c r="AJ82" i="4" s="1"/>
  <c r="G82" i="4"/>
  <c r="U81" i="4"/>
  <c r="H81" i="4"/>
  <c r="AJ81" i="4" s="1"/>
  <c r="G81" i="4"/>
  <c r="U80" i="4"/>
  <c r="H80" i="4"/>
  <c r="AJ80" i="4" s="1"/>
  <c r="G80" i="4"/>
  <c r="U79" i="4"/>
  <c r="H79" i="4"/>
  <c r="AJ79" i="4" s="1"/>
  <c r="G79" i="4"/>
  <c r="U78" i="4"/>
  <c r="H78" i="4"/>
  <c r="AJ78" i="4" s="1"/>
  <c r="U77" i="4"/>
  <c r="H77" i="4"/>
  <c r="U76" i="4"/>
  <c r="H76" i="4"/>
  <c r="AJ76" i="4" s="1"/>
  <c r="U75" i="4"/>
  <c r="H75" i="4"/>
  <c r="U74" i="4"/>
  <c r="H74" i="4"/>
  <c r="AJ74" i="4" s="1"/>
  <c r="U73" i="4"/>
  <c r="H73" i="4"/>
  <c r="U72" i="4"/>
  <c r="H72" i="4"/>
  <c r="AJ72" i="4" s="1"/>
  <c r="U71" i="4"/>
  <c r="H71" i="4"/>
  <c r="U70" i="4"/>
  <c r="H70" i="4"/>
  <c r="AJ70" i="4" s="1"/>
  <c r="U69" i="4"/>
  <c r="H69" i="4"/>
  <c r="U68" i="4"/>
  <c r="H68" i="4"/>
  <c r="AJ68" i="4" s="1"/>
  <c r="U67" i="4"/>
  <c r="H67" i="4"/>
  <c r="AJ67" i="4" s="1"/>
  <c r="U66" i="4"/>
  <c r="H66" i="4"/>
  <c r="AJ66" i="4" s="1"/>
  <c r="U65" i="4"/>
  <c r="H65" i="4"/>
  <c r="AJ65" i="4" s="1"/>
  <c r="U64" i="4"/>
  <c r="H64" i="4"/>
  <c r="AJ64" i="4" s="1"/>
  <c r="U63" i="4"/>
  <c r="H63" i="4"/>
  <c r="AJ63" i="4" s="1"/>
  <c r="U62" i="4"/>
  <c r="H62" i="4"/>
  <c r="AJ62" i="4" s="1"/>
  <c r="U61" i="4"/>
  <c r="H61" i="4"/>
  <c r="AJ61" i="4" s="1"/>
  <c r="U60" i="4"/>
  <c r="H60" i="4"/>
  <c r="AJ60" i="4" s="1"/>
  <c r="U59" i="4"/>
  <c r="H59" i="4"/>
  <c r="AJ59" i="4" s="1"/>
  <c r="U58" i="4"/>
  <c r="H58" i="4"/>
  <c r="AJ58" i="4" s="1"/>
  <c r="U57" i="4"/>
  <c r="H57" i="4"/>
  <c r="AJ57" i="4" s="1"/>
  <c r="U56" i="4"/>
  <c r="H56" i="4"/>
  <c r="AJ56" i="4" s="1"/>
  <c r="U45" i="4"/>
  <c r="H45" i="4"/>
  <c r="AJ45" i="4" s="1"/>
  <c r="G45" i="4"/>
  <c r="U19" i="4"/>
  <c r="H19" i="4"/>
  <c r="G19" i="4"/>
  <c r="U25" i="4"/>
  <c r="H53" i="4"/>
  <c r="U55" i="4"/>
  <c r="H30" i="4"/>
  <c r="G30" i="4"/>
  <c r="U41" i="4"/>
  <c r="H27" i="4"/>
  <c r="G27" i="4"/>
  <c r="U9" i="4"/>
  <c r="H52" i="4"/>
  <c r="U42" i="4"/>
  <c r="H10" i="4"/>
  <c r="G10" i="4"/>
  <c r="U12" i="4"/>
  <c r="H8" i="4"/>
  <c r="G8" i="4"/>
  <c r="U54" i="4"/>
  <c r="H22" i="4"/>
  <c r="G22" i="4"/>
  <c r="U53" i="4"/>
  <c r="H40" i="4"/>
  <c r="G40" i="4"/>
  <c r="U30" i="4"/>
  <c r="H37" i="4"/>
  <c r="C30" i="4" s="1"/>
  <c r="G37" i="4"/>
  <c r="U27" i="4"/>
  <c r="H36" i="4"/>
  <c r="AJ27" i="4" s="1"/>
  <c r="G36" i="4"/>
  <c r="U52" i="4"/>
  <c r="H21" i="4"/>
  <c r="G21" i="4"/>
  <c r="U10" i="4"/>
  <c r="H51" i="4"/>
  <c r="U8" i="4"/>
  <c r="H31" i="4"/>
  <c r="AJ19" i="4" s="1"/>
  <c r="G31" i="4"/>
  <c r="U22" i="4"/>
  <c r="H23" i="4"/>
  <c r="G23" i="4"/>
  <c r="J7" i="12" s="1"/>
  <c r="U40" i="4"/>
  <c r="H20" i="4"/>
  <c r="G20" i="4"/>
  <c r="D7" i="12" s="1"/>
  <c r="U37" i="4"/>
  <c r="H29" i="4"/>
  <c r="G29" i="4"/>
  <c r="J20" i="12" s="1"/>
  <c r="U36" i="4"/>
  <c r="H24" i="4"/>
  <c r="G24" i="4"/>
  <c r="P20" i="12" s="1"/>
  <c r="U21" i="4"/>
  <c r="H44" i="4"/>
  <c r="G44" i="4"/>
  <c r="D20" i="12" s="1"/>
  <c r="U51" i="4"/>
  <c r="H16" i="4"/>
  <c r="G16" i="4"/>
  <c r="P15" i="12" s="1"/>
  <c r="U31" i="4"/>
  <c r="H38" i="4"/>
  <c r="G38" i="4"/>
  <c r="D15" i="12" s="1"/>
  <c r="U29" i="4"/>
  <c r="H43" i="4"/>
  <c r="G43" i="4"/>
  <c r="J15" i="12" s="1"/>
  <c r="U24" i="4"/>
  <c r="H7" i="4"/>
  <c r="G7" i="4"/>
  <c r="U44" i="4"/>
  <c r="H35" i="4"/>
  <c r="G35" i="4"/>
  <c r="U16" i="4"/>
  <c r="H13" i="4"/>
  <c r="G13" i="4"/>
  <c r="U38" i="4"/>
  <c r="H50" i="4"/>
  <c r="G50" i="4"/>
  <c r="U43" i="4"/>
  <c r="H49" i="4"/>
  <c r="G49" i="4"/>
  <c r="U7" i="4"/>
  <c r="H48" i="4"/>
  <c r="G48" i="4"/>
  <c r="U35" i="4"/>
  <c r="H28" i="4"/>
  <c r="G28" i="4"/>
  <c r="U13" i="4"/>
  <c r="H15" i="4"/>
  <c r="G15" i="4"/>
  <c r="U50" i="4"/>
  <c r="H11" i="4"/>
  <c r="G11" i="4"/>
  <c r="U49" i="4"/>
  <c r="H32" i="4"/>
  <c r="G32" i="4"/>
  <c r="U48" i="4"/>
  <c r="H47" i="4"/>
  <c r="G47" i="4"/>
  <c r="U28" i="4"/>
  <c r="H46" i="4"/>
  <c r="G46" i="4"/>
  <c r="U15" i="4"/>
  <c r="H33" i="4"/>
  <c r="G33" i="4"/>
  <c r="U11" i="4"/>
  <c r="H34" i="4"/>
  <c r="G34" i="4"/>
  <c r="U32" i="4"/>
  <c r="H18" i="4"/>
  <c r="G18" i="4"/>
  <c r="U47" i="4"/>
  <c r="H25" i="4"/>
  <c r="G25" i="4"/>
  <c r="D10" i="12" s="1"/>
  <c r="U46" i="4"/>
  <c r="H55" i="4"/>
  <c r="U33" i="4"/>
  <c r="H41" i="4"/>
  <c r="G41" i="4"/>
  <c r="U34" i="4"/>
  <c r="H9" i="4"/>
  <c r="G9" i="4"/>
  <c r="U18" i="4"/>
  <c r="H42" i="4"/>
  <c r="G42" i="4"/>
  <c r="U23" i="4"/>
  <c r="H12" i="4"/>
  <c r="AJ10" i="4" s="1"/>
  <c r="G12" i="4"/>
  <c r="U20" i="4"/>
  <c r="H54" i="4"/>
  <c r="AJ9" i="4" s="1"/>
  <c r="U14" i="4"/>
  <c r="H14" i="4"/>
  <c r="AJ8" i="4" s="1"/>
  <c r="G14" i="4"/>
  <c r="U26" i="4"/>
  <c r="H26" i="4"/>
  <c r="C26" i="4" s="1"/>
  <c r="G26" i="4"/>
  <c r="U17" i="4"/>
  <c r="H17" i="4"/>
  <c r="G17" i="4"/>
  <c r="U39" i="4"/>
  <c r="H39" i="4"/>
  <c r="AJ39" i="4" s="1"/>
  <c r="G39" i="4"/>
  <c r="AF6" i="4"/>
  <c r="U6" i="4"/>
  <c r="G2" i="4"/>
  <c r="U22" i="12" l="1"/>
  <c r="U19" i="12"/>
  <c r="U17" i="12"/>
  <c r="AJ52" i="4"/>
  <c r="AK35" i="4"/>
  <c r="AK16" i="4"/>
  <c r="S15" i="12" s="1"/>
  <c r="AH58" i="4"/>
  <c r="AK58" i="4"/>
  <c r="AH62" i="4"/>
  <c r="AK62" i="4"/>
  <c r="AH66" i="4"/>
  <c r="AK66" i="4"/>
  <c r="AH70" i="4"/>
  <c r="AK70" i="4"/>
  <c r="AH74" i="4"/>
  <c r="AK74" i="4"/>
  <c r="AH78" i="4"/>
  <c r="AK78" i="4"/>
  <c r="AH82" i="4"/>
  <c r="AK82" i="4"/>
  <c r="AH86" i="4"/>
  <c r="AK86" i="4"/>
  <c r="AH90" i="4"/>
  <c r="AK90" i="4"/>
  <c r="AH94" i="4"/>
  <c r="AK94" i="4"/>
  <c r="AH98" i="4"/>
  <c r="AK98" i="4"/>
  <c r="AK38" i="4"/>
  <c r="G15" i="12" s="1"/>
  <c r="AK29" i="4"/>
  <c r="M20" i="12" s="1"/>
  <c r="AK36" i="4"/>
  <c r="AK25" i="4"/>
  <c r="G10" i="12" s="1"/>
  <c r="AH57" i="4"/>
  <c r="AK57" i="4"/>
  <c r="AH61" i="4"/>
  <c r="AK61" i="4"/>
  <c r="Y65" i="4"/>
  <c r="B65" i="4" s="1"/>
  <c r="AK65" i="4"/>
  <c r="AH69" i="4"/>
  <c r="AK69" i="4"/>
  <c r="AH73" i="4"/>
  <c r="AK73" i="4"/>
  <c r="AH77" i="4"/>
  <c r="AK77" i="4"/>
  <c r="AH81" i="4"/>
  <c r="AK81" i="4"/>
  <c r="AH85" i="4"/>
  <c r="AK85" i="4"/>
  <c r="Y89" i="4"/>
  <c r="B89" i="4" s="1"/>
  <c r="AK89" i="4"/>
  <c r="Y93" i="4"/>
  <c r="B93" i="4" s="1"/>
  <c r="AK93" i="4"/>
  <c r="Y97" i="4"/>
  <c r="B97" i="4" s="1"/>
  <c r="AK97" i="4"/>
  <c r="Y101" i="4"/>
  <c r="B101" i="4" s="1"/>
  <c r="AK101" i="4"/>
  <c r="AK7" i="4"/>
  <c r="AK43" i="4"/>
  <c r="M15" i="12" s="1"/>
  <c r="AK24" i="4"/>
  <c r="S20" i="12" s="1"/>
  <c r="AK27" i="4"/>
  <c r="AH56" i="4"/>
  <c r="AK56" i="4"/>
  <c r="Y60" i="4"/>
  <c r="B60" i="4" s="1"/>
  <c r="AK60" i="4"/>
  <c r="AH64" i="4"/>
  <c r="AK64" i="4"/>
  <c r="Y68" i="4"/>
  <c r="B68" i="4" s="1"/>
  <c r="AK68" i="4"/>
  <c r="AH72" i="4"/>
  <c r="AK72" i="4"/>
  <c r="Y76" i="4"/>
  <c r="B76" i="4" s="1"/>
  <c r="AK76" i="4"/>
  <c r="AH80" i="4"/>
  <c r="AK80" i="4"/>
  <c r="Y84" i="4"/>
  <c r="B84" i="4" s="1"/>
  <c r="AK84" i="4"/>
  <c r="AH88" i="4"/>
  <c r="AK88" i="4"/>
  <c r="AH92" i="4"/>
  <c r="AK92" i="4"/>
  <c r="AH96" i="4"/>
  <c r="AK96" i="4"/>
  <c r="AH100" i="4"/>
  <c r="AK100" i="4"/>
  <c r="AK9" i="4"/>
  <c r="AK33" i="4"/>
  <c r="AK49" i="4"/>
  <c r="AK44" i="4"/>
  <c r="G20" i="12" s="1"/>
  <c r="U20" i="12" s="1"/>
  <c r="AK51" i="4"/>
  <c r="AK41" i="4"/>
  <c r="AK45" i="4"/>
  <c r="AH59" i="4"/>
  <c r="AK59" i="4"/>
  <c r="Y63" i="4"/>
  <c r="B63" i="4" s="1"/>
  <c r="AK63" i="4"/>
  <c r="AH67" i="4"/>
  <c r="AK67" i="4"/>
  <c r="Y71" i="4"/>
  <c r="B71" i="4" s="1"/>
  <c r="AK71" i="4"/>
  <c r="AH75" i="4"/>
  <c r="AK75" i="4"/>
  <c r="Y79" i="4"/>
  <c r="B79" i="4" s="1"/>
  <c r="AK79" i="4"/>
  <c r="AH83" i="4"/>
  <c r="AK83" i="4"/>
  <c r="Y87" i="4"/>
  <c r="B87" i="4" s="1"/>
  <c r="AK87" i="4"/>
  <c r="Y91" i="4"/>
  <c r="B91" i="4" s="1"/>
  <c r="AK91" i="4"/>
  <c r="Y95" i="4"/>
  <c r="B95" i="4" s="1"/>
  <c r="AK95" i="4"/>
  <c r="Y99" i="4"/>
  <c r="B99" i="4" s="1"/>
  <c r="AK99" i="4"/>
  <c r="AK15" i="4"/>
  <c r="AJ17" i="4"/>
  <c r="AJ18" i="4"/>
  <c r="AJ23" i="4"/>
  <c r="AK17" i="4"/>
  <c r="AK23" i="4"/>
  <c r="M7" i="12" s="1"/>
  <c r="B16" i="5"/>
  <c r="Y47" i="4"/>
  <c r="AK47" i="4"/>
  <c r="Y46" i="4"/>
  <c r="AK46" i="4"/>
  <c r="Y50" i="4"/>
  <c r="AK50" i="4"/>
  <c r="Y52" i="4"/>
  <c r="AK52" i="4"/>
  <c r="Y54" i="4"/>
  <c r="AK54" i="4"/>
  <c r="Y48" i="4"/>
  <c r="AK48" i="4"/>
  <c r="Y53" i="4"/>
  <c r="AK53" i="4"/>
  <c r="AK55" i="4"/>
  <c r="Y9" i="4"/>
  <c r="AK22" i="4"/>
  <c r="Y42" i="4"/>
  <c r="AK42" i="4"/>
  <c r="Y12" i="4"/>
  <c r="AK21" i="4"/>
  <c r="Y30" i="4"/>
  <c r="AK30" i="4"/>
  <c r="Y8" i="4"/>
  <c r="AK19" i="4"/>
  <c r="Y22" i="4"/>
  <c r="AK18" i="4"/>
  <c r="Y10" i="4"/>
  <c r="AK20" i="4"/>
  <c r="G7" i="12" s="1"/>
  <c r="U7" i="12" s="1"/>
  <c r="Y40" i="4"/>
  <c r="AK40" i="4"/>
  <c r="Y37" i="4"/>
  <c r="AK37" i="4"/>
  <c r="Y31" i="4"/>
  <c r="AK31" i="4"/>
  <c r="Y13" i="4"/>
  <c r="AK14" i="4"/>
  <c r="Y28" i="4"/>
  <c r="AK28" i="4"/>
  <c r="Y11" i="4"/>
  <c r="AK12" i="4"/>
  <c r="Y32" i="4"/>
  <c r="AK32" i="4"/>
  <c r="Y15" i="4"/>
  <c r="AK13" i="4"/>
  <c r="Y34" i="4"/>
  <c r="AK34" i="4"/>
  <c r="Y18" i="4"/>
  <c r="AK11" i="4"/>
  <c r="Y14" i="4"/>
  <c r="AK8" i="4"/>
  <c r="Y23" i="4"/>
  <c r="AK10" i="4"/>
  <c r="Y26" i="4"/>
  <c r="AK26" i="4"/>
  <c r="Y39" i="4"/>
  <c r="AK39" i="4"/>
  <c r="B13" i="5"/>
  <c r="B7" i="5"/>
  <c r="B17" i="5"/>
  <c r="B10" i="5"/>
  <c r="B20" i="5"/>
  <c r="B25" i="5"/>
  <c r="B8" i="5"/>
  <c r="B11" i="5"/>
  <c r="B15" i="5"/>
  <c r="B24" i="5"/>
  <c r="C46" i="4"/>
  <c r="C15" i="4"/>
  <c r="AJ50" i="4"/>
  <c r="AJ43" i="4"/>
  <c r="AJ24" i="4"/>
  <c r="AJ20" i="4"/>
  <c r="C53" i="4"/>
  <c r="C42" i="4"/>
  <c r="C25" i="4"/>
  <c r="C12" i="4"/>
  <c r="C55" i="4"/>
  <c r="C54" i="4"/>
  <c r="C41" i="4"/>
  <c r="C18" i="4"/>
  <c r="AJ47" i="4"/>
  <c r="AJ28" i="4"/>
  <c r="AJ14" i="4"/>
  <c r="AJ38" i="4"/>
  <c r="AJ29" i="4"/>
  <c r="AJ36" i="4"/>
  <c r="AJ33" i="4"/>
  <c r="C11" i="4"/>
  <c r="AJ49" i="4"/>
  <c r="AJ15" i="4"/>
  <c r="AJ44" i="4"/>
  <c r="AJ51" i="4"/>
  <c r="AJ40" i="4"/>
  <c r="AJ34" i="4"/>
  <c r="C32" i="4"/>
  <c r="AJ48" i="4"/>
  <c r="AJ35" i="4"/>
  <c r="AJ16" i="4"/>
  <c r="AJ31" i="4"/>
  <c r="AJ37" i="4"/>
  <c r="B27" i="7"/>
  <c r="B28" i="7"/>
  <c r="B29" i="7"/>
  <c r="B33" i="5"/>
  <c r="B14" i="5"/>
  <c r="C31" i="4"/>
  <c r="C52" i="4"/>
  <c r="C14" i="4"/>
  <c r="B16" i="7"/>
  <c r="B19" i="7"/>
  <c r="C37" i="4"/>
  <c r="AH60" i="4"/>
  <c r="C40" i="4"/>
  <c r="C61" i="4"/>
  <c r="C47" i="4"/>
  <c r="C49" i="4"/>
  <c r="C7" i="4"/>
  <c r="Y7" i="4"/>
  <c r="C16" i="4"/>
  <c r="Y16" i="4"/>
  <c r="C51" i="4"/>
  <c r="AH63" i="4"/>
  <c r="AH65" i="4"/>
  <c r="Y66" i="4"/>
  <c r="B66" i="4" s="1"/>
  <c r="AH68" i="4"/>
  <c r="Y69" i="4"/>
  <c r="B69" i="4" s="1"/>
  <c r="AH71" i="4"/>
  <c r="C74" i="4"/>
  <c r="Y74" i="4"/>
  <c r="B74" i="4" s="1"/>
  <c r="AH76" i="4"/>
  <c r="Y77" i="4"/>
  <c r="B77" i="4" s="1"/>
  <c r="AH79" i="4"/>
  <c r="C82" i="4"/>
  <c r="Y82" i="4"/>
  <c r="B82" i="4" s="1"/>
  <c r="AH84" i="4"/>
  <c r="Y85" i="4"/>
  <c r="B85" i="4" s="1"/>
  <c r="AH87" i="4"/>
  <c r="AH89" i="4"/>
  <c r="AH91" i="4"/>
  <c r="AH93" i="4"/>
  <c r="AH95" i="4"/>
  <c r="AH97" i="4"/>
  <c r="AH99" i="4"/>
  <c r="AJ46" i="4"/>
  <c r="AJ32" i="4"/>
  <c r="C44" i="4"/>
  <c r="C10" i="4"/>
  <c r="AJ53" i="4"/>
  <c r="AJ54" i="4"/>
  <c r="C64" i="4"/>
  <c r="C72" i="4"/>
  <c r="C80" i="4"/>
  <c r="C88" i="4"/>
  <c r="C90" i="4"/>
  <c r="C92" i="4"/>
  <c r="C94" i="4"/>
  <c r="C96" i="4"/>
  <c r="C98" i="4"/>
  <c r="C100" i="4"/>
  <c r="AH101" i="4"/>
  <c r="Y49" i="4"/>
  <c r="Y44" i="4"/>
  <c r="Y51" i="4"/>
  <c r="Y61" i="4"/>
  <c r="B61" i="4" s="1"/>
  <c r="Y64" i="4"/>
  <c r="B64" i="4" s="1"/>
  <c r="Y67" i="4"/>
  <c r="B67" i="4" s="1"/>
  <c r="Y72" i="4"/>
  <c r="B72" i="4" s="1"/>
  <c r="Y75" i="4"/>
  <c r="B75" i="4" s="1"/>
  <c r="Y80" i="4"/>
  <c r="B80" i="4" s="1"/>
  <c r="Y83" i="4"/>
  <c r="B83" i="4" s="1"/>
  <c r="Y88" i="4"/>
  <c r="B88" i="4" s="1"/>
  <c r="Y90" i="4"/>
  <c r="B90" i="4" s="1"/>
  <c r="Y92" i="4"/>
  <c r="B92" i="4" s="1"/>
  <c r="Y94" i="4"/>
  <c r="B94" i="4" s="1"/>
  <c r="Y96" i="4"/>
  <c r="B96" i="4" s="1"/>
  <c r="Y98" i="4"/>
  <c r="B98" i="4" s="1"/>
  <c r="Y100" i="4"/>
  <c r="B100" i="4" s="1"/>
  <c r="C43" i="4"/>
  <c r="Y43" i="4"/>
  <c r="C24" i="4"/>
  <c r="Y24" i="4"/>
  <c r="C21" i="4"/>
  <c r="Y21" i="4"/>
  <c r="C22" i="4"/>
  <c r="C27" i="4"/>
  <c r="Y27" i="4"/>
  <c r="Y62" i="4"/>
  <c r="B62" i="4" s="1"/>
  <c r="C70" i="4"/>
  <c r="Y70" i="4"/>
  <c r="B70" i="4" s="1"/>
  <c r="Y73" i="4"/>
  <c r="B73" i="4" s="1"/>
  <c r="C78" i="4"/>
  <c r="Y78" i="4"/>
  <c r="B78" i="4" s="1"/>
  <c r="Y81" i="4"/>
  <c r="B81" i="4" s="1"/>
  <c r="C86" i="4"/>
  <c r="Y86" i="4"/>
  <c r="B86" i="4" s="1"/>
  <c r="C35" i="4"/>
  <c r="Y35" i="4"/>
  <c r="C38" i="4"/>
  <c r="Y38" i="4"/>
  <c r="C29" i="4"/>
  <c r="Y29" i="4"/>
  <c r="C36" i="4"/>
  <c r="Y36" i="4"/>
  <c r="C8" i="4"/>
  <c r="C19" i="4"/>
  <c r="C45" i="4"/>
  <c r="C56" i="4"/>
  <c r="C57" i="4"/>
  <c r="C58" i="4"/>
  <c r="C59" i="4"/>
  <c r="C60" i="4"/>
  <c r="C65" i="4"/>
  <c r="C68" i="4"/>
  <c r="C76" i="4"/>
  <c r="C84" i="4"/>
  <c r="C89" i="4"/>
  <c r="C91" i="4"/>
  <c r="C93" i="4"/>
  <c r="C95" i="4"/>
  <c r="C97" i="4"/>
  <c r="C99" i="4"/>
  <c r="C101" i="4"/>
  <c r="B23" i="7"/>
  <c r="B12" i="7"/>
  <c r="B22" i="7"/>
  <c r="B14" i="7"/>
  <c r="AJ11" i="7"/>
  <c r="B11" i="7"/>
  <c r="B25" i="7"/>
  <c r="B13" i="7"/>
  <c r="B7" i="7"/>
  <c r="AJ19" i="7"/>
  <c r="B26" i="7"/>
  <c r="B8" i="7"/>
  <c r="B20" i="7"/>
  <c r="B24" i="7"/>
  <c r="B17" i="7"/>
  <c r="B9" i="7"/>
  <c r="B18" i="7"/>
  <c r="AG4" i="7"/>
  <c r="AD45" i="7" s="1"/>
  <c r="B15" i="7"/>
  <c r="B10" i="7"/>
  <c r="B21" i="7"/>
  <c r="C27" i="5"/>
  <c r="C39" i="4"/>
  <c r="C33" i="4"/>
  <c r="C48" i="4"/>
  <c r="C20" i="4"/>
  <c r="C34" i="4"/>
  <c r="AD4" i="4"/>
  <c r="AG4" i="4" s="1"/>
  <c r="AJ12" i="4"/>
  <c r="B32" i="5"/>
  <c r="B30" i="5"/>
  <c r="B29" i="5"/>
  <c r="C33" i="5"/>
  <c r="B19" i="5"/>
  <c r="B28" i="5"/>
  <c r="B31" i="5"/>
  <c r="AG4" i="5"/>
  <c r="B23" i="5"/>
  <c r="C28" i="5"/>
  <c r="B12" i="5"/>
  <c r="B26" i="5"/>
  <c r="B21" i="5"/>
  <c r="B18" i="5"/>
  <c r="B22" i="5"/>
  <c r="B27" i="5"/>
  <c r="B9" i="5"/>
  <c r="AA101" i="4"/>
  <c r="AA100" i="4"/>
  <c r="AA99" i="4"/>
  <c r="AA98" i="4"/>
  <c r="AA97" i="4"/>
  <c r="AA96" i="4"/>
  <c r="AA95" i="4"/>
  <c r="AA94" i="4"/>
  <c r="AA93" i="4"/>
  <c r="AA92" i="4"/>
  <c r="AA91" i="4"/>
  <c r="AA90" i="4"/>
  <c r="AA89" i="4"/>
  <c r="AA87" i="4"/>
  <c r="AA85" i="4"/>
  <c r="AA83" i="4"/>
  <c r="AA81" i="4"/>
  <c r="AA79" i="4"/>
  <c r="AA88" i="4"/>
  <c r="AA86" i="4"/>
  <c r="AA84" i="4"/>
  <c r="AA82" i="4"/>
  <c r="AA80" i="4"/>
  <c r="AA78" i="4"/>
  <c r="AA76" i="4"/>
  <c r="AA74" i="4"/>
  <c r="AA72" i="4"/>
  <c r="AA70" i="4"/>
  <c r="AA68" i="4"/>
  <c r="AA65" i="4"/>
  <c r="AA61" i="4"/>
  <c r="AA9" i="4"/>
  <c r="AH9" i="4" s="1"/>
  <c r="AA53" i="4"/>
  <c r="AA66" i="4"/>
  <c r="AA62" i="4"/>
  <c r="AA42" i="4"/>
  <c r="AA30" i="4"/>
  <c r="AH30" i="4" s="1"/>
  <c r="AA77" i="4"/>
  <c r="AA75" i="4"/>
  <c r="AA73" i="4"/>
  <c r="AA71" i="4"/>
  <c r="AA69" i="4"/>
  <c r="AA67" i="4"/>
  <c r="AA63" i="4"/>
  <c r="AA36" i="4"/>
  <c r="AH36" i="4" s="1"/>
  <c r="AA21" i="4"/>
  <c r="AH21" i="4" s="1"/>
  <c r="AA51" i="4"/>
  <c r="AH51" i="4" s="1"/>
  <c r="AA31" i="4"/>
  <c r="AH31" i="4" s="1"/>
  <c r="AA29" i="4"/>
  <c r="AH29" i="4" s="1"/>
  <c r="AA24" i="4"/>
  <c r="AH24" i="4" s="1"/>
  <c r="AA44" i="4"/>
  <c r="AH44" i="4" s="1"/>
  <c r="AA16" i="4"/>
  <c r="AH16" i="4" s="1"/>
  <c r="AA38" i="4"/>
  <c r="AH38" i="4" s="1"/>
  <c r="AA43" i="4"/>
  <c r="AH43" i="4" s="1"/>
  <c r="AA7" i="4"/>
  <c r="AH7" i="4" s="1"/>
  <c r="AA35" i="4"/>
  <c r="AH35" i="4" s="1"/>
  <c r="AA13" i="4"/>
  <c r="AH13" i="4" s="1"/>
  <c r="AA64" i="4"/>
  <c r="AA60" i="4"/>
  <c r="AA23" i="4"/>
  <c r="AH23" i="4" s="1"/>
  <c r="AA11" i="4"/>
  <c r="AH11" i="4" s="1"/>
  <c r="Y6" i="4"/>
  <c r="AA39" i="4"/>
  <c r="AH39" i="4" s="1"/>
  <c r="Y17" i="4"/>
  <c r="AJ26" i="4"/>
  <c r="AA14" i="4"/>
  <c r="AH14" i="4" s="1"/>
  <c r="C23" i="4"/>
  <c r="AJ11" i="4"/>
  <c r="AA34" i="4"/>
  <c r="AH34" i="4" s="1"/>
  <c r="AA33" i="4"/>
  <c r="AH33" i="4" s="1"/>
  <c r="AA15" i="4"/>
  <c r="AH15" i="4" s="1"/>
  <c r="AJ13" i="4"/>
  <c r="AA48" i="4"/>
  <c r="AH48" i="4" s="1"/>
  <c r="AA49" i="4"/>
  <c r="AH49" i="4" s="1"/>
  <c r="C50" i="4"/>
  <c r="AA10" i="4"/>
  <c r="AH10" i="4" s="1"/>
  <c r="AA17" i="4"/>
  <c r="AH17" i="4" s="1"/>
  <c r="AA46" i="4"/>
  <c r="AH46" i="4" s="1"/>
  <c r="AA26" i="4"/>
  <c r="AH26" i="4" s="1"/>
  <c r="Y20" i="4"/>
  <c r="AA18" i="4"/>
  <c r="AH18" i="4" s="1"/>
  <c r="Y33" i="4"/>
  <c r="AA20" i="4"/>
  <c r="AH20" i="4" s="1"/>
  <c r="AA47" i="4"/>
  <c r="AH47" i="4" s="1"/>
  <c r="AA32" i="4"/>
  <c r="AH32" i="4" s="1"/>
  <c r="AA50" i="4"/>
  <c r="AH50" i="4" s="1"/>
  <c r="C13" i="4"/>
  <c r="AA37" i="4"/>
  <c r="AA22" i="4"/>
  <c r="AH22" i="4" s="1"/>
  <c r="AA52" i="4"/>
  <c r="AA27" i="4"/>
  <c r="AH27" i="4" s="1"/>
  <c r="AF39" i="4"/>
  <c r="AA28" i="4"/>
  <c r="AH28" i="4" s="1"/>
  <c r="AA40" i="4"/>
  <c r="AH40" i="4" s="1"/>
  <c r="AA8" i="4"/>
  <c r="AH8" i="4" s="1"/>
  <c r="AH37" i="4"/>
  <c r="AH52" i="4"/>
  <c r="AA54" i="4"/>
  <c r="AH54" i="4" s="1"/>
  <c r="AJ21" i="4"/>
  <c r="AH42" i="4"/>
  <c r="C9" i="4"/>
  <c r="AJ22" i="4"/>
  <c r="Y55" i="4"/>
  <c r="AA55" i="4"/>
  <c r="AH55" i="4" s="1"/>
  <c r="C63" i="4"/>
  <c r="C67" i="4"/>
  <c r="AJ30" i="4"/>
  <c r="AH53" i="4"/>
  <c r="AA12" i="4"/>
  <c r="AH12" i="4" s="1"/>
  <c r="AJ42" i="4"/>
  <c r="Y41" i="4"/>
  <c r="AA41" i="4"/>
  <c r="AH41" i="4" s="1"/>
  <c r="C62" i="4"/>
  <c r="C66" i="4"/>
  <c r="AJ69" i="4"/>
  <c r="C69" i="4"/>
  <c r="AJ71" i="4"/>
  <c r="C71" i="4"/>
  <c r="AJ73" i="4"/>
  <c r="C73" i="4"/>
  <c r="AJ75" i="4"/>
  <c r="C75" i="4"/>
  <c r="AJ77" i="4"/>
  <c r="C77" i="4"/>
  <c r="Y25" i="4"/>
  <c r="AA25" i="4"/>
  <c r="AH25" i="4" s="1"/>
  <c r="Y19" i="4"/>
  <c r="AA19" i="4"/>
  <c r="AH19" i="4" s="1"/>
  <c r="Y45" i="4"/>
  <c r="AA45" i="4"/>
  <c r="AH45" i="4" s="1"/>
  <c r="Y56" i="4"/>
  <c r="B56" i="4" s="1"/>
  <c r="AA56" i="4"/>
  <c r="Y57" i="4"/>
  <c r="B57" i="4" s="1"/>
  <c r="AA57" i="4"/>
  <c r="Y58" i="4"/>
  <c r="B58" i="4" s="1"/>
  <c r="AA58" i="4"/>
  <c r="Y59" i="4"/>
  <c r="B59" i="4" s="1"/>
  <c r="AA59" i="4"/>
  <c r="C79" i="4"/>
  <c r="C81" i="4"/>
  <c r="C83" i="4"/>
  <c r="C85" i="4"/>
  <c r="C87" i="4"/>
  <c r="AJ41" i="4"/>
  <c r="AJ55" i="4"/>
  <c r="AJ25" i="4"/>
  <c r="X103" i="2"/>
  <c r="X102" i="2"/>
  <c r="W103" i="2"/>
  <c r="W102" i="2"/>
  <c r="V103" i="2"/>
  <c r="V102" i="2"/>
  <c r="T104" i="2"/>
  <c r="S104" i="2"/>
  <c r="R104" i="2"/>
  <c r="Q104" i="2"/>
  <c r="P104" i="2"/>
  <c r="O104" i="2"/>
  <c r="N104" i="2"/>
  <c r="T103" i="2"/>
  <c r="S103" i="2"/>
  <c r="R103" i="2"/>
  <c r="Q103" i="2"/>
  <c r="P103" i="2"/>
  <c r="O103" i="2"/>
  <c r="T102" i="2"/>
  <c r="S102" i="2"/>
  <c r="R102" i="2"/>
  <c r="Q102" i="2"/>
  <c r="P102" i="2"/>
  <c r="O102" i="2"/>
  <c r="N102" i="2"/>
  <c r="N103" i="2"/>
  <c r="AF6" i="2"/>
  <c r="U15" i="12" l="1"/>
  <c r="B45" i="4"/>
  <c r="AD45" i="4" s="1"/>
  <c r="AG45" i="4" s="1"/>
  <c r="Z45" i="4" s="1"/>
  <c r="B55" i="4"/>
  <c r="AD55" i="4" s="1"/>
  <c r="AG55" i="4" s="1"/>
  <c r="Z55" i="4" s="1"/>
  <c r="C18" i="7"/>
  <c r="B19" i="4"/>
  <c r="B25" i="4"/>
  <c r="B41" i="4"/>
  <c r="B9" i="4"/>
  <c r="B30" i="4"/>
  <c r="U104" i="4"/>
  <c r="AD20" i="7"/>
  <c r="C16" i="7"/>
  <c r="AD59" i="4"/>
  <c r="AD57" i="4"/>
  <c r="AD81" i="4"/>
  <c r="AG81" i="4" s="1"/>
  <c r="AD70" i="4"/>
  <c r="AD100" i="4"/>
  <c r="AG100" i="4" s="1"/>
  <c r="AD92" i="4"/>
  <c r="AG92" i="4" s="1"/>
  <c r="Z92" i="4" s="1"/>
  <c r="AD80" i="4"/>
  <c r="AG80" i="4" s="1"/>
  <c r="Z80" i="4" s="1"/>
  <c r="AD31" i="5"/>
  <c r="C27" i="7"/>
  <c r="C14" i="7"/>
  <c r="AD55" i="7"/>
  <c r="AD88" i="7"/>
  <c r="AG88" i="7" s="1"/>
  <c r="AD29" i="7"/>
  <c r="AD44" i="7"/>
  <c r="AG44" i="7" s="1"/>
  <c r="AD43" i="7"/>
  <c r="AD28" i="7"/>
  <c r="AG28" i="7" s="1"/>
  <c r="AD57" i="7"/>
  <c r="AD58" i="7"/>
  <c r="AG58" i="7" s="1"/>
  <c r="AD47" i="7"/>
  <c r="AG47" i="7" s="1"/>
  <c r="AD30" i="7"/>
  <c r="AG30" i="7" s="1"/>
  <c r="C28" i="7"/>
  <c r="C9" i="7"/>
  <c r="C30" i="7"/>
  <c r="C11" i="7"/>
  <c r="AD26" i="7"/>
  <c r="AD25" i="7"/>
  <c r="AG25" i="7" s="1"/>
  <c r="AD22" i="7"/>
  <c r="AD91" i="7"/>
  <c r="AD56" i="7"/>
  <c r="AG56" i="7" s="1"/>
  <c r="AD46" i="7"/>
  <c r="AG46" i="7" s="1"/>
  <c r="AD39" i="7"/>
  <c r="AG39" i="7" s="1"/>
  <c r="AD65" i="7"/>
  <c r="AG65" i="7" s="1"/>
  <c r="AD71" i="7"/>
  <c r="AG71" i="7" s="1"/>
  <c r="AD75" i="7"/>
  <c r="AD79" i="7"/>
  <c r="AG79" i="7" s="1"/>
  <c r="AD83" i="7"/>
  <c r="AG83" i="7" s="1"/>
  <c r="AD87" i="7"/>
  <c r="AG87" i="7" s="1"/>
  <c r="AD48" i="7"/>
  <c r="AG48" i="7" s="1"/>
  <c r="AD50" i="7"/>
  <c r="AD94" i="7"/>
  <c r="AD49" i="7"/>
  <c r="AG49" i="7" s="1"/>
  <c r="AD97" i="7"/>
  <c r="AG97" i="7" s="1"/>
  <c r="AD101" i="7"/>
  <c r="AG101" i="7" s="1"/>
  <c r="AD40" i="7"/>
  <c r="AG40" i="7" s="1"/>
  <c r="AD52" i="7"/>
  <c r="AG52" i="7" s="1"/>
  <c r="AD68" i="7"/>
  <c r="AG68" i="7" s="1"/>
  <c r="AD72" i="7"/>
  <c r="AG72" i="7" s="1"/>
  <c r="AD76" i="7"/>
  <c r="AG76" i="7" s="1"/>
  <c r="AD80" i="7"/>
  <c r="AG80" i="7" s="1"/>
  <c r="AD84" i="7"/>
  <c r="AG84" i="7" s="1"/>
  <c r="AD89" i="7"/>
  <c r="AG89" i="7" s="1"/>
  <c r="AD34" i="7"/>
  <c r="AG34" i="7" s="1"/>
  <c r="AD51" i="7"/>
  <c r="AG51" i="7" s="1"/>
  <c r="AD33" i="7"/>
  <c r="AG33" i="7" s="1"/>
  <c r="AD54" i="7"/>
  <c r="AG54" i="7" s="1"/>
  <c r="AD95" i="7"/>
  <c r="AG95" i="7" s="1"/>
  <c r="AD53" i="7"/>
  <c r="AG53" i="7" s="1"/>
  <c r="AD98" i="7"/>
  <c r="AG98" i="7" s="1"/>
  <c r="AD31" i="7"/>
  <c r="AG31" i="7" s="1"/>
  <c r="AD62" i="7"/>
  <c r="AG62" i="7" s="1"/>
  <c r="AD69" i="7"/>
  <c r="AG69" i="7" s="1"/>
  <c r="AD73" i="7"/>
  <c r="AG73" i="7" s="1"/>
  <c r="AD77" i="7"/>
  <c r="AG77" i="7" s="1"/>
  <c r="AD81" i="7"/>
  <c r="AG81" i="7" s="1"/>
  <c r="AD85" i="7"/>
  <c r="AG85" i="7" s="1"/>
  <c r="AD90" i="7"/>
  <c r="AG90" i="7" s="1"/>
  <c r="AD38" i="7"/>
  <c r="AG38" i="7" s="1"/>
  <c r="AD60" i="7"/>
  <c r="AG60" i="7" s="1"/>
  <c r="AD37" i="7"/>
  <c r="AG37" i="7" s="1"/>
  <c r="AD92" i="7"/>
  <c r="AG92" i="7" s="1"/>
  <c r="AD32" i="7"/>
  <c r="AG32" i="7" s="1"/>
  <c r="AD67" i="7"/>
  <c r="AG67" i="7" s="1"/>
  <c r="AD99" i="7"/>
  <c r="AG99" i="7" s="1"/>
  <c r="AD35" i="7"/>
  <c r="AG35" i="7" s="1"/>
  <c r="AD64" i="7"/>
  <c r="AG64" i="7" s="1"/>
  <c r="AD70" i="7"/>
  <c r="AG70" i="7" s="1"/>
  <c r="AD74" i="7"/>
  <c r="AG74" i="7" s="1"/>
  <c r="AD78" i="7"/>
  <c r="AG78" i="7" s="1"/>
  <c r="AD82" i="7"/>
  <c r="AG82" i="7" s="1"/>
  <c r="AD86" i="7"/>
  <c r="AG86" i="7" s="1"/>
  <c r="AD42" i="7"/>
  <c r="AG42" i="7" s="1"/>
  <c r="AD61" i="7"/>
  <c r="AG61" i="7" s="1"/>
  <c r="AD41" i="7"/>
  <c r="AG41" i="7" s="1"/>
  <c r="AD93" i="7"/>
  <c r="AG93" i="7" s="1"/>
  <c r="AD36" i="7"/>
  <c r="AG36" i="7" s="1"/>
  <c r="AD96" i="7"/>
  <c r="AG96" i="7" s="1"/>
  <c r="AD100" i="7"/>
  <c r="AG100" i="7" s="1"/>
  <c r="AD24" i="7"/>
  <c r="AG24" i="7" s="1"/>
  <c r="AD63" i="7"/>
  <c r="AG63" i="7" s="1"/>
  <c r="AD66" i="7"/>
  <c r="AG66" i="7" s="1"/>
  <c r="AD27" i="7"/>
  <c r="AG27" i="7" s="1"/>
  <c r="AD59" i="7"/>
  <c r="AG59" i="7" s="1"/>
  <c r="Z59" i="7" s="1"/>
  <c r="AD23" i="7"/>
  <c r="AG23" i="7" s="1"/>
  <c r="AD57" i="5"/>
  <c r="AD87" i="5"/>
  <c r="AG87" i="5" s="1"/>
  <c r="AD58" i="5"/>
  <c r="AD66" i="5"/>
  <c r="AG66" i="5" s="1"/>
  <c r="AD74" i="5"/>
  <c r="AD82" i="5"/>
  <c r="AG82" i="5" s="1"/>
  <c r="AD90" i="5"/>
  <c r="AG90" i="5" s="1"/>
  <c r="AD98" i="5"/>
  <c r="AG98" i="5" s="1"/>
  <c r="AD63" i="5"/>
  <c r="AG63" i="5" s="1"/>
  <c r="AD71" i="5"/>
  <c r="AG71" i="5" s="1"/>
  <c r="AD85" i="5"/>
  <c r="AG85" i="5" s="1"/>
  <c r="AD34" i="5"/>
  <c r="AG34" i="5" s="1"/>
  <c r="AD75" i="5"/>
  <c r="AD59" i="5"/>
  <c r="AG59" i="5" s="1"/>
  <c r="AD76" i="5"/>
  <c r="AG76" i="5" s="1"/>
  <c r="AD92" i="5"/>
  <c r="AG92" i="5" s="1"/>
  <c r="AD65" i="5"/>
  <c r="AD89" i="5"/>
  <c r="AG89" i="5" s="1"/>
  <c r="AD79" i="5"/>
  <c r="AD95" i="5"/>
  <c r="AG95" i="5" s="1"/>
  <c r="AD61" i="5"/>
  <c r="AG61" i="5" s="1"/>
  <c r="AD69" i="5"/>
  <c r="AG69" i="5" s="1"/>
  <c r="AD78" i="5"/>
  <c r="AG78" i="5" s="1"/>
  <c r="AD86" i="5"/>
  <c r="AG86" i="5" s="1"/>
  <c r="AD94" i="5"/>
  <c r="AD60" i="5"/>
  <c r="AG60" i="5" s="1"/>
  <c r="AD68" i="5"/>
  <c r="AG68" i="5" s="1"/>
  <c r="AD77" i="5"/>
  <c r="AG77" i="5" s="1"/>
  <c r="AD93" i="5"/>
  <c r="AG93" i="5" s="1"/>
  <c r="AD41" i="5"/>
  <c r="AD36" i="5"/>
  <c r="AG36" i="5" s="1"/>
  <c r="AD83" i="5"/>
  <c r="AG83" i="5" s="1"/>
  <c r="AD101" i="5"/>
  <c r="AG101" i="5" s="1"/>
  <c r="AD56" i="5"/>
  <c r="AG56" i="5" s="1"/>
  <c r="AD64" i="5"/>
  <c r="AG64" i="5" s="1"/>
  <c r="AD72" i="5"/>
  <c r="AG72" i="5" s="1"/>
  <c r="AD80" i="5"/>
  <c r="AG80" i="5" s="1"/>
  <c r="AD88" i="5"/>
  <c r="AG88" i="5" s="1"/>
  <c r="AD96" i="5"/>
  <c r="AG96" i="5" s="1"/>
  <c r="AD62" i="5"/>
  <c r="AG62" i="5" s="1"/>
  <c r="AD70" i="5"/>
  <c r="AG70" i="5" s="1"/>
  <c r="AD81" i="5"/>
  <c r="AG81" i="5" s="1"/>
  <c r="AD97" i="5"/>
  <c r="AG97" i="5" s="1"/>
  <c r="AD100" i="5"/>
  <c r="AG100" i="5" s="1"/>
  <c r="AD91" i="5"/>
  <c r="AG91" i="5" s="1"/>
  <c r="AD67" i="5"/>
  <c r="AG67" i="5" s="1"/>
  <c r="AD84" i="5"/>
  <c r="AG84" i="5" s="1"/>
  <c r="AD43" i="5"/>
  <c r="AG43" i="5" s="1"/>
  <c r="AD73" i="5"/>
  <c r="AG73" i="5" s="1"/>
  <c r="AD38" i="5"/>
  <c r="AG38" i="5" s="1"/>
  <c r="Z38" i="5" s="1"/>
  <c r="AD40" i="5"/>
  <c r="AG40" i="5" s="1"/>
  <c r="AD33" i="5"/>
  <c r="AG33" i="5" s="1"/>
  <c r="Z33" i="5" s="1"/>
  <c r="AD45" i="5"/>
  <c r="AG45" i="5" s="1"/>
  <c r="Z45" i="5" s="1"/>
  <c r="AD53" i="5"/>
  <c r="AG53" i="5" s="1"/>
  <c r="Z53" i="5" s="1"/>
  <c r="AD48" i="5"/>
  <c r="AG48" i="5" s="1"/>
  <c r="AD25" i="5"/>
  <c r="AG25" i="5" s="1"/>
  <c r="Z25" i="5" s="1"/>
  <c r="AD35" i="5"/>
  <c r="AG35" i="5" s="1"/>
  <c r="AD47" i="5"/>
  <c r="AG47" i="5" s="1"/>
  <c r="AD55" i="5"/>
  <c r="AG55" i="5" s="1"/>
  <c r="AD30" i="5"/>
  <c r="AG30" i="5" s="1"/>
  <c r="AD54" i="5"/>
  <c r="AG54" i="5" s="1"/>
  <c r="AD46" i="5"/>
  <c r="AG46" i="5" s="1"/>
  <c r="AD49" i="5"/>
  <c r="AG49" i="5" s="1"/>
  <c r="Z49" i="5" s="1"/>
  <c r="AD44" i="5"/>
  <c r="AG44" i="5" s="1"/>
  <c r="Z44" i="5" s="1"/>
  <c r="AD32" i="5"/>
  <c r="AG32" i="5" s="1"/>
  <c r="AD99" i="5"/>
  <c r="AG99" i="5" s="1"/>
  <c r="AD37" i="5"/>
  <c r="AG37" i="5" s="1"/>
  <c r="AD39" i="5"/>
  <c r="AG39" i="5" s="1"/>
  <c r="AD52" i="5"/>
  <c r="AG52" i="5" s="1"/>
  <c r="Z52" i="5" s="1"/>
  <c r="AD42" i="5"/>
  <c r="AG42" i="5" s="1"/>
  <c r="Z42" i="5" s="1"/>
  <c r="AD51" i="5"/>
  <c r="AG51" i="5" s="1"/>
  <c r="Z51" i="5" s="1"/>
  <c r="AD50" i="5"/>
  <c r="AG50" i="5" s="1"/>
  <c r="AD58" i="4"/>
  <c r="AG58" i="4" s="1"/>
  <c r="Z58" i="4" s="1"/>
  <c r="AD73" i="4"/>
  <c r="AG73" i="4" s="1"/>
  <c r="Z73" i="4" s="1"/>
  <c r="B27" i="4"/>
  <c r="AD94" i="4"/>
  <c r="AD83" i="4"/>
  <c r="AG83" i="4" s="1"/>
  <c r="AD67" i="4"/>
  <c r="AG67" i="4" s="1"/>
  <c r="Z67" i="4" s="1"/>
  <c r="AD82" i="4"/>
  <c r="AG82" i="4" s="1"/>
  <c r="AD69" i="4"/>
  <c r="AG69" i="4" s="1"/>
  <c r="Z69" i="4" s="1"/>
  <c r="AD99" i="4"/>
  <c r="AG99" i="4" s="1"/>
  <c r="AD79" i="4"/>
  <c r="AG79" i="4" s="1"/>
  <c r="B22" i="4"/>
  <c r="AD60" i="4"/>
  <c r="AG60" i="4" s="1"/>
  <c r="AD93" i="4"/>
  <c r="B52" i="4"/>
  <c r="AD52" i="4" s="1"/>
  <c r="AG52" i="4" s="1"/>
  <c r="Z52" i="4" s="1"/>
  <c r="AD64" i="4"/>
  <c r="AG64" i="4" s="1"/>
  <c r="AD74" i="4"/>
  <c r="AG74" i="4" s="1"/>
  <c r="AD95" i="4"/>
  <c r="AD71" i="4"/>
  <c r="AG71" i="4" s="1"/>
  <c r="Z71" i="4" s="1"/>
  <c r="AD84" i="4"/>
  <c r="B10" i="4"/>
  <c r="AD89" i="4"/>
  <c r="AG89" i="4" s="1"/>
  <c r="Z89" i="4" s="1"/>
  <c r="B37" i="4"/>
  <c r="AD78" i="4"/>
  <c r="AD98" i="4"/>
  <c r="AG98" i="4" s="1"/>
  <c r="Z98" i="4" s="1"/>
  <c r="AD90" i="4"/>
  <c r="AG90" i="4" s="1"/>
  <c r="Z90" i="4" s="1"/>
  <c r="AD75" i="4"/>
  <c r="AG75" i="4" s="1"/>
  <c r="AD61" i="4"/>
  <c r="AG61" i="4" s="1"/>
  <c r="AD85" i="4"/>
  <c r="AG85" i="4" s="1"/>
  <c r="Z85" i="4" s="1"/>
  <c r="AD66" i="4"/>
  <c r="AG66" i="4" s="1"/>
  <c r="Z66" i="4" s="1"/>
  <c r="AD91" i="4"/>
  <c r="AG91" i="4" s="1"/>
  <c r="Z91" i="4" s="1"/>
  <c r="AD63" i="4"/>
  <c r="AG63" i="4" s="1"/>
  <c r="Z63" i="4" s="1"/>
  <c r="B12" i="4"/>
  <c r="AD76" i="4"/>
  <c r="AG76" i="4" s="1"/>
  <c r="AD101" i="4"/>
  <c r="AG101" i="4" s="1"/>
  <c r="AD65" i="4"/>
  <c r="AG65" i="4" s="1"/>
  <c r="Z65" i="4" s="1"/>
  <c r="B53" i="4"/>
  <c r="AD53" i="4" s="1"/>
  <c r="AG53" i="4" s="1"/>
  <c r="AD56" i="4"/>
  <c r="AG56" i="4" s="1"/>
  <c r="Z56" i="4" s="1"/>
  <c r="B36" i="4"/>
  <c r="AD86" i="4"/>
  <c r="AG86" i="4" s="1"/>
  <c r="AD62" i="4"/>
  <c r="AG62" i="4" s="1"/>
  <c r="B21" i="4"/>
  <c r="AD96" i="4"/>
  <c r="AG96" i="4" s="1"/>
  <c r="AD88" i="4"/>
  <c r="AG88" i="4" s="1"/>
  <c r="AD72" i="4"/>
  <c r="AG72" i="4" s="1"/>
  <c r="AD77" i="4"/>
  <c r="AG77" i="4" s="1"/>
  <c r="B40" i="4"/>
  <c r="AD40" i="4" s="1"/>
  <c r="AG40" i="4" s="1"/>
  <c r="AD87" i="4"/>
  <c r="AG87" i="4" s="1"/>
  <c r="B54" i="4"/>
  <c r="AD54" i="4" s="1"/>
  <c r="AG54" i="4" s="1"/>
  <c r="Z54" i="4" s="1"/>
  <c r="B8" i="4"/>
  <c r="AD68" i="4"/>
  <c r="AG68" i="4" s="1"/>
  <c r="Z68" i="4" s="1"/>
  <c r="AD97" i="4"/>
  <c r="AG97" i="4" s="1"/>
  <c r="B42" i="4"/>
  <c r="AG29" i="7"/>
  <c r="AG75" i="7"/>
  <c r="AG50" i="7"/>
  <c r="AG94" i="7"/>
  <c r="AG55" i="7"/>
  <c r="AG57" i="7"/>
  <c r="AG45" i="7"/>
  <c r="AE57" i="7"/>
  <c r="AG91" i="7"/>
  <c r="AG20" i="7"/>
  <c r="AG26" i="7"/>
  <c r="AG22" i="7"/>
  <c r="AG43" i="7"/>
  <c r="C23" i="7"/>
  <c r="C10" i="7"/>
  <c r="C7" i="7"/>
  <c r="C20" i="7"/>
  <c r="AE16" i="5"/>
  <c r="AD16" i="5" s="1"/>
  <c r="AG16" i="5" s="1"/>
  <c r="Z16" i="5" s="1"/>
  <c r="AG75" i="5"/>
  <c r="AG94" i="5"/>
  <c r="AG41" i="5"/>
  <c r="AG79" i="5"/>
  <c r="AG65" i="5"/>
  <c r="AG74" i="5"/>
  <c r="AG58" i="5"/>
  <c r="AG57" i="5"/>
  <c r="AG31" i="5"/>
  <c r="B14" i="4"/>
  <c r="AG94" i="4"/>
  <c r="B44" i="4"/>
  <c r="B7" i="4"/>
  <c r="B31" i="4"/>
  <c r="B29" i="4"/>
  <c r="B35" i="4"/>
  <c r="AG70" i="4"/>
  <c r="Z70" i="4" s="1"/>
  <c r="B24" i="4"/>
  <c r="B49" i="4"/>
  <c r="AG78" i="4"/>
  <c r="B16" i="4"/>
  <c r="B13" i="4"/>
  <c r="AG84" i="4"/>
  <c r="Z84" i="4" s="1"/>
  <c r="AG59" i="4"/>
  <c r="AG57" i="4"/>
  <c r="Z57" i="4" s="1"/>
  <c r="B38" i="4"/>
  <c r="B43" i="4"/>
  <c r="B51" i="4"/>
  <c r="B50" i="4"/>
  <c r="C8" i="7"/>
  <c r="AE21" i="7"/>
  <c r="AD21" i="7" s="1"/>
  <c r="AG21" i="7" s="1"/>
  <c r="AE91" i="7"/>
  <c r="AE59" i="7"/>
  <c r="AE47" i="7"/>
  <c r="AE26" i="7"/>
  <c r="AE22" i="7"/>
  <c r="AE58" i="7"/>
  <c r="AE55" i="7"/>
  <c r="AE44" i="7"/>
  <c r="AE24" i="7"/>
  <c r="AE43" i="7"/>
  <c r="AE63" i="7"/>
  <c r="AE56" i="7"/>
  <c r="AE25" i="7"/>
  <c r="AE42" i="7"/>
  <c r="AE92" i="7"/>
  <c r="AE95" i="7"/>
  <c r="AE87" i="7"/>
  <c r="AE61" i="7"/>
  <c r="AE85" i="7"/>
  <c r="AE64" i="7"/>
  <c r="AE31" i="7"/>
  <c r="AE27" i="7"/>
  <c r="AE48" i="7"/>
  <c r="AE94" i="7"/>
  <c r="AE37" i="7"/>
  <c r="AE53" i="7"/>
  <c r="AE36" i="7"/>
  <c r="AE73" i="7"/>
  <c r="AE50" i="7"/>
  <c r="AE38" i="7"/>
  <c r="AE93" i="7"/>
  <c r="AE69" i="7"/>
  <c r="AE101" i="7"/>
  <c r="AE67" i="7"/>
  <c r="AE32" i="7"/>
  <c r="AE28" i="7"/>
  <c r="AE60" i="7"/>
  <c r="AE70" i="7"/>
  <c r="AE74" i="7"/>
  <c r="AE78" i="7"/>
  <c r="AE82" i="7"/>
  <c r="AE86" i="7"/>
  <c r="AE96" i="7"/>
  <c r="AE39" i="7"/>
  <c r="AE79" i="7"/>
  <c r="AE54" i="7"/>
  <c r="AE71" i="7"/>
  <c r="AE97" i="7"/>
  <c r="AE75" i="7"/>
  <c r="AE52" i="7"/>
  <c r="AE99" i="7"/>
  <c r="AE30" i="7"/>
  <c r="AE65" i="7"/>
  <c r="AE89" i="7"/>
  <c r="AE98" i="7"/>
  <c r="AE40" i="7"/>
  <c r="AE33" i="7"/>
  <c r="AE83" i="7"/>
  <c r="AE90" i="7"/>
  <c r="AE77" i="7"/>
  <c r="AE34" i="7"/>
  <c r="AE81" i="7"/>
  <c r="AE62" i="7"/>
  <c r="AE29" i="7"/>
  <c r="AE41" i="7"/>
  <c r="AE68" i="7"/>
  <c r="AE72" i="7"/>
  <c r="AE76" i="7"/>
  <c r="AE80" i="7"/>
  <c r="AE84" i="7"/>
  <c r="AE100" i="7"/>
  <c r="AE51" i="7"/>
  <c r="AE35" i="7"/>
  <c r="AE49" i="7"/>
  <c r="AE23" i="7"/>
  <c r="AE45" i="7"/>
  <c r="AE66" i="7"/>
  <c r="AE88" i="7"/>
  <c r="AE46" i="7"/>
  <c r="AE26" i="5"/>
  <c r="AD26" i="5" s="1"/>
  <c r="AG26" i="5" s="1"/>
  <c r="Z26" i="5" s="1"/>
  <c r="AE99" i="5"/>
  <c r="AE38" i="5"/>
  <c r="AE50" i="5"/>
  <c r="AE49" i="5"/>
  <c r="AE7" i="5"/>
  <c r="AD7" i="5" s="1"/>
  <c r="AG7" i="5" s="1"/>
  <c r="AE51" i="5"/>
  <c r="AE72" i="5"/>
  <c r="AE74" i="5"/>
  <c r="AE90" i="5"/>
  <c r="AE61" i="5"/>
  <c r="AE100" i="5"/>
  <c r="AE87" i="5"/>
  <c r="AE36" i="5"/>
  <c r="AE70" i="5"/>
  <c r="AE88" i="5"/>
  <c r="AE77" i="5"/>
  <c r="AE93" i="5"/>
  <c r="AE60" i="5"/>
  <c r="AE57" i="5"/>
  <c r="AE79" i="5"/>
  <c r="AE78" i="5"/>
  <c r="AE94" i="5"/>
  <c r="AE64" i="5"/>
  <c r="AE69" i="5"/>
  <c r="AE91" i="5"/>
  <c r="AE34" i="5"/>
  <c r="AE41" i="5"/>
  <c r="AE59" i="5"/>
  <c r="AE76" i="5"/>
  <c r="AE92" i="5"/>
  <c r="AE65" i="5"/>
  <c r="AE81" i="5"/>
  <c r="AE97" i="5"/>
  <c r="AE14" i="5"/>
  <c r="AD14" i="5" s="1"/>
  <c r="AG14" i="5" s="1"/>
  <c r="AE82" i="5"/>
  <c r="AE98" i="5"/>
  <c r="AE63" i="5"/>
  <c r="AE75" i="5"/>
  <c r="AE95" i="5"/>
  <c r="AE13" i="5"/>
  <c r="AD13" i="5" s="1"/>
  <c r="AG13" i="5" s="1"/>
  <c r="AE62" i="5"/>
  <c r="AE80" i="5"/>
  <c r="AE96" i="5"/>
  <c r="AE68" i="5"/>
  <c r="AE85" i="5"/>
  <c r="AE101" i="5"/>
  <c r="AE71" i="5"/>
  <c r="AE86" i="5"/>
  <c r="AE43" i="5"/>
  <c r="AE66" i="5"/>
  <c r="AE83" i="5"/>
  <c r="AE20" i="5"/>
  <c r="AD20" i="5" s="1"/>
  <c r="AG20" i="5" s="1"/>
  <c r="AE58" i="5"/>
  <c r="AE67" i="5"/>
  <c r="AE84" i="5"/>
  <c r="AE73" i="5"/>
  <c r="AE89" i="5"/>
  <c r="AE56" i="5"/>
  <c r="AE39" i="5"/>
  <c r="AE44" i="5"/>
  <c r="AE52" i="5"/>
  <c r="AE55" i="5"/>
  <c r="AE40" i="5"/>
  <c r="AE17" i="5"/>
  <c r="AD17" i="5" s="1"/>
  <c r="AG17" i="5" s="1"/>
  <c r="AE10" i="5"/>
  <c r="AD10" i="5" s="1"/>
  <c r="AG10" i="5" s="1"/>
  <c r="AE15" i="5"/>
  <c r="AD15" i="5" s="1"/>
  <c r="AG15" i="5" s="1"/>
  <c r="AE46" i="5"/>
  <c r="AE54" i="5"/>
  <c r="AE37" i="5"/>
  <c r="AE35" i="5"/>
  <c r="AE33" i="5"/>
  <c r="AE45" i="5"/>
  <c r="AE25" i="5"/>
  <c r="AE48" i="5"/>
  <c r="AE42" i="5"/>
  <c r="AE11" i="5"/>
  <c r="AD11" i="5" s="1"/>
  <c r="AG11" i="5" s="1"/>
  <c r="AE47" i="5"/>
  <c r="AE8" i="5"/>
  <c r="AD8" i="5" s="1"/>
  <c r="AG8" i="5" s="1"/>
  <c r="AE53" i="5"/>
  <c r="AE19" i="7"/>
  <c r="AD19" i="7" s="1"/>
  <c r="AG19" i="7" s="1"/>
  <c r="C15" i="7"/>
  <c r="C22" i="7"/>
  <c r="C19" i="7"/>
  <c r="C24" i="7"/>
  <c r="C13" i="7"/>
  <c r="C25" i="7"/>
  <c r="C26" i="7"/>
  <c r="C17" i="7"/>
  <c r="AE9" i="7"/>
  <c r="AE15" i="7"/>
  <c r="AD15" i="7" s="1"/>
  <c r="AE8" i="7"/>
  <c r="AE14" i="7"/>
  <c r="AE7" i="7"/>
  <c r="AE16" i="7"/>
  <c r="AD16" i="7" s="1"/>
  <c r="AE20" i="7"/>
  <c r="AE13" i="7"/>
  <c r="AD13" i="7" s="1"/>
  <c r="AE12" i="7"/>
  <c r="AE17" i="7"/>
  <c r="AD17" i="7" s="1"/>
  <c r="AG17" i="7" s="1"/>
  <c r="AE18" i="7"/>
  <c r="AD18" i="7" s="1"/>
  <c r="AG18" i="7" s="1"/>
  <c r="AE10" i="7"/>
  <c r="AE11" i="7"/>
  <c r="AE9" i="5"/>
  <c r="AD9" i="5" s="1"/>
  <c r="AG9" i="5" s="1"/>
  <c r="AE27" i="5"/>
  <c r="AD27" i="5" s="1"/>
  <c r="AG27" i="5" s="1"/>
  <c r="AE28" i="5"/>
  <c r="AD28" i="5" s="1"/>
  <c r="AG28" i="5" s="1"/>
  <c r="AE22" i="5"/>
  <c r="AD22" i="5" s="1"/>
  <c r="AG22" i="5" s="1"/>
  <c r="AE18" i="5"/>
  <c r="AD18" i="5" s="1"/>
  <c r="AG18" i="5" s="1"/>
  <c r="AE12" i="5"/>
  <c r="AD12" i="5" s="1"/>
  <c r="AG12" i="5" s="1"/>
  <c r="AE19" i="5"/>
  <c r="AD19" i="5" s="1"/>
  <c r="AG19" i="5" s="1"/>
  <c r="AE32" i="5"/>
  <c r="AE21" i="5"/>
  <c r="AD21" i="5" s="1"/>
  <c r="AG21" i="5" s="1"/>
  <c r="AE31" i="5"/>
  <c r="AE23" i="5"/>
  <c r="AD23" i="5" s="1"/>
  <c r="AG23" i="5" s="1"/>
  <c r="AE29" i="5"/>
  <c r="AD29" i="5" s="1"/>
  <c r="AG29" i="5" s="1"/>
  <c r="AE30" i="5"/>
  <c r="AE24" i="5"/>
  <c r="AD24" i="5" s="1"/>
  <c r="AG24" i="5" s="1"/>
  <c r="B26" i="4"/>
  <c r="B39" i="4"/>
  <c r="B20" i="4"/>
  <c r="AJ7" i="4"/>
  <c r="B23" i="4"/>
  <c r="B28" i="4"/>
  <c r="B34" i="4"/>
  <c r="B47" i="4"/>
  <c r="B48" i="4"/>
  <c r="B17" i="4"/>
  <c r="B15" i="4"/>
  <c r="B33" i="4"/>
  <c r="B11" i="4"/>
  <c r="B32" i="4"/>
  <c r="B18" i="4"/>
  <c r="B46" i="4"/>
  <c r="H69" i="2"/>
  <c r="H51" i="2"/>
  <c r="H71" i="2"/>
  <c r="H28" i="2"/>
  <c r="H10" i="2"/>
  <c r="H26" i="2"/>
  <c r="H79" i="2"/>
  <c r="H77" i="2"/>
  <c r="H18" i="2"/>
  <c r="H13" i="2"/>
  <c r="H78" i="2"/>
  <c r="H67" i="2"/>
  <c r="H74" i="2"/>
  <c r="H66" i="2"/>
  <c r="H59" i="2"/>
  <c r="H65" i="2"/>
  <c r="H21" i="2"/>
  <c r="H34" i="2"/>
  <c r="H68" i="2"/>
  <c r="H76" i="2"/>
  <c r="H58" i="2"/>
  <c r="H60" i="2"/>
  <c r="H29" i="2"/>
  <c r="H54" i="2"/>
  <c r="H7" i="2"/>
  <c r="H86" i="2"/>
  <c r="H32" i="2"/>
  <c r="H24" i="2"/>
  <c r="H82" i="2"/>
  <c r="H64" i="2"/>
  <c r="H20" i="2"/>
  <c r="H23" i="2"/>
  <c r="H85" i="2"/>
  <c r="H84" i="2"/>
  <c r="H12" i="2"/>
  <c r="H30" i="2"/>
  <c r="H19" i="2"/>
  <c r="H52" i="2"/>
  <c r="H8" i="2"/>
  <c r="H47" i="2"/>
  <c r="H72" i="2"/>
  <c r="H41" i="2"/>
  <c r="H35" i="2"/>
  <c r="H11" i="2"/>
  <c r="H17" i="2"/>
  <c r="H44" i="2"/>
  <c r="H16" i="2"/>
  <c r="H56" i="2"/>
  <c r="H43" i="2"/>
  <c r="H88" i="2"/>
  <c r="H87" i="2"/>
  <c r="H61" i="2"/>
  <c r="H83" i="2"/>
  <c r="H45" i="2"/>
  <c r="H31" i="2"/>
  <c r="H63" i="2"/>
  <c r="H42" i="2"/>
  <c r="H39" i="2"/>
  <c r="H38" i="2"/>
  <c r="H40" i="2"/>
  <c r="H80" i="2"/>
  <c r="H81" i="2"/>
  <c r="H91" i="2"/>
  <c r="H92" i="2"/>
  <c r="H93" i="2"/>
  <c r="H94" i="2"/>
  <c r="H95" i="2"/>
  <c r="H96" i="2"/>
  <c r="H97" i="2"/>
  <c r="H98" i="2"/>
  <c r="H99" i="2"/>
  <c r="H100" i="2"/>
  <c r="H101" i="2"/>
  <c r="Z100" i="4" l="1"/>
  <c r="Z81" i="4"/>
  <c r="AG93" i="4"/>
  <c r="Z93" i="4" s="1"/>
  <c r="Z74" i="4"/>
  <c r="AG95" i="4"/>
  <c r="Z95" i="4" s="1"/>
  <c r="Z83" i="4"/>
  <c r="AG13" i="7"/>
  <c r="Z13" i="7" s="1"/>
  <c r="AD7" i="7"/>
  <c r="AG7" i="7" s="1"/>
  <c r="AD14" i="7"/>
  <c r="AD12" i="7"/>
  <c r="AG12" i="7" s="1"/>
  <c r="Z12" i="7" s="1"/>
  <c r="AD11" i="7"/>
  <c r="AG11" i="7" s="1"/>
  <c r="Z11" i="7" s="1"/>
  <c r="AD9" i="7"/>
  <c r="AG9" i="7" s="1"/>
  <c r="Z9" i="7" s="1"/>
  <c r="AG16" i="7"/>
  <c r="Z16" i="7" s="1"/>
  <c r="AG15" i="7"/>
  <c r="Z15" i="7" s="1"/>
  <c r="AD8" i="7"/>
  <c r="AG8" i="7" s="1"/>
  <c r="AD10" i="7"/>
  <c r="AG10" i="7" s="1"/>
  <c r="Z10" i="7" s="1"/>
  <c r="Z50" i="5"/>
  <c r="Z7" i="5"/>
  <c r="Z97" i="4"/>
  <c r="Z60" i="4"/>
  <c r="Z72" i="4"/>
  <c r="Z76" i="4"/>
  <c r="Z40" i="4"/>
  <c r="Z78" i="4"/>
  <c r="Z59" i="4"/>
  <c r="Z87" i="4"/>
  <c r="Z53" i="4"/>
  <c r="Z94" i="4"/>
  <c r="Z99" i="4"/>
  <c r="Z79" i="4"/>
  <c r="Z61" i="4"/>
  <c r="Z62" i="4"/>
  <c r="Z88" i="4"/>
  <c r="Z101" i="4"/>
  <c r="Z82" i="4"/>
  <c r="Z96" i="4"/>
  <c r="Z64" i="4"/>
  <c r="Z86" i="4"/>
  <c r="Z75" i="4"/>
  <c r="AE13" i="4"/>
  <c r="AD13" i="4" s="1"/>
  <c r="AE65" i="4"/>
  <c r="AE79" i="4"/>
  <c r="AE91" i="4"/>
  <c r="AE99" i="4"/>
  <c r="AE12" i="4"/>
  <c r="AD12" i="4" s="1"/>
  <c r="AE53" i="4"/>
  <c r="AE9" i="4"/>
  <c r="AD9" i="4" s="1"/>
  <c r="AG9" i="4" s="1"/>
  <c r="Z9" i="4" s="1"/>
  <c r="AE68" i="4"/>
  <c r="AE84" i="4"/>
  <c r="AE93" i="4"/>
  <c r="AE101" i="4"/>
  <c r="AE60" i="4"/>
  <c r="AE10" i="4"/>
  <c r="AD10" i="4" s="1"/>
  <c r="AG10" i="4" s="1"/>
  <c r="Z10" i="4" s="1"/>
  <c r="AE50" i="4"/>
  <c r="AD50" i="4" s="1"/>
  <c r="AE42" i="4"/>
  <c r="AD42" i="4" s="1"/>
  <c r="AE71" i="4"/>
  <c r="AE87" i="4"/>
  <c r="AE95" i="4"/>
  <c r="AE31" i="4"/>
  <c r="AD31" i="4" s="1"/>
  <c r="AE8" i="4"/>
  <c r="AD8" i="4" s="1"/>
  <c r="AG8" i="4" s="1"/>
  <c r="Z8" i="4" s="1"/>
  <c r="AE52" i="4"/>
  <c r="AE37" i="4"/>
  <c r="AD37" i="4" s="1"/>
  <c r="AE63" i="4"/>
  <c r="AE76" i="4"/>
  <c r="AE89" i="4"/>
  <c r="AE97" i="4"/>
  <c r="AE54" i="4"/>
  <c r="AE22" i="4"/>
  <c r="AD22" i="4" s="1"/>
  <c r="AE30" i="4"/>
  <c r="AD30" i="4" s="1"/>
  <c r="AG30" i="4" s="1"/>
  <c r="AE40" i="4"/>
  <c r="AE16" i="4"/>
  <c r="AD16" i="4" s="1"/>
  <c r="AE72" i="4"/>
  <c r="AE21" i="4"/>
  <c r="AD21" i="4" s="1"/>
  <c r="AE36" i="4"/>
  <c r="AD36" i="4" s="1"/>
  <c r="AG36" i="4" s="1"/>
  <c r="Z36" i="4" s="1"/>
  <c r="AE56" i="4"/>
  <c r="AE90" i="4"/>
  <c r="AE69" i="4"/>
  <c r="AE80" i="4"/>
  <c r="AE70" i="4"/>
  <c r="AE58" i="4"/>
  <c r="AE83" i="4"/>
  <c r="AE55" i="4"/>
  <c r="AE48" i="4"/>
  <c r="AD48" i="4" s="1"/>
  <c r="AE28" i="4"/>
  <c r="AD28" i="4" s="1"/>
  <c r="AE66" i="4"/>
  <c r="AE88" i="4"/>
  <c r="AE62" i="4"/>
  <c r="AE41" i="4"/>
  <c r="AD41" i="4" s="1"/>
  <c r="AG41" i="4" s="1"/>
  <c r="AE74" i="4"/>
  <c r="AE98" i="4"/>
  <c r="AE82" i="4"/>
  <c r="AE92" i="4"/>
  <c r="AE81" i="4"/>
  <c r="AE77" i="4"/>
  <c r="AE94" i="4"/>
  <c r="AE45" i="4"/>
  <c r="AE85" i="4"/>
  <c r="AE96" i="4"/>
  <c r="AE86" i="4"/>
  <c r="AE25" i="4"/>
  <c r="AD25" i="4" s="1"/>
  <c r="AG25" i="4" s="1"/>
  <c r="AE61" i="4"/>
  <c r="AE78" i="4"/>
  <c r="AE49" i="4"/>
  <c r="AD49" i="4" s="1"/>
  <c r="AE100" i="4"/>
  <c r="AE35" i="4"/>
  <c r="AD35" i="4" s="1"/>
  <c r="AE44" i="4"/>
  <c r="AD44" i="4" s="1"/>
  <c r="AE27" i="4"/>
  <c r="AD27" i="4" s="1"/>
  <c r="AG27" i="4" s="1"/>
  <c r="Z27" i="4" s="1"/>
  <c r="AE57" i="4"/>
  <c r="AE51" i="4"/>
  <c r="AD51" i="4" s="1"/>
  <c r="AE43" i="4"/>
  <c r="AD43" i="4" s="1"/>
  <c r="AE38" i="4"/>
  <c r="AD38" i="4" s="1"/>
  <c r="AE59" i="4"/>
  <c r="AE75" i="4"/>
  <c r="AE7" i="4"/>
  <c r="AD7" i="4" s="1"/>
  <c r="AE64" i="4"/>
  <c r="AE24" i="4"/>
  <c r="AD24" i="4" s="1"/>
  <c r="AE29" i="4"/>
  <c r="AD29" i="4" s="1"/>
  <c r="AE67" i="4"/>
  <c r="AE73" i="4"/>
  <c r="AE19" i="4"/>
  <c r="AD19" i="4" s="1"/>
  <c r="AG19" i="4" s="1"/>
  <c r="Z19" i="4" s="1"/>
  <c r="Z46" i="7"/>
  <c r="Z97" i="7"/>
  <c r="Z35" i="7"/>
  <c r="Z79" i="7"/>
  <c r="Z91" i="7"/>
  <c r="Z42" i="7"/>
  <c r="Z54" i="7"/>
  <c r="Z101" i="7"/>
  <c r="Z17" i="7"/>
  <c r="Z83" i="7"/>
  <c r="Z66" i="7"/>
  <c r="Z41" i="7"/>
  <c r="Z32" i="7"/>
  <c r="Z89" i="7"/>
  <c r="Z88" i="7"/>
  <c r="Z70" i="7"/>
  <c r="Z30" i="7"/>
  <c r="Z52" i="7"/>
  <c r="Z94" i="7"/>
  <c r="Z98" i="7"/>
  <c r="Z61" i="7"/>
  <c r="Z23" i="7"/>
  <c r="Z77" i="7"/>
  <c r="Z76" i="7"/>
  <c r="Z67" i="7"/>
  <c r="Z27" i="7"/>
  <c r="Z36" i="7"/>
  <c r="Z56" i="7"/>
  <c r="Z44" i="7"/>
  <c r="Z58" i="7"/>
  <c r="Z85" i="7"/>
  <c r="Z75" i="7"/>
  <c r="Z65" i="7"/>
  <c r="Z25" i="7"/>
  <c r="Z81" i="7"/>
  <c r="Z82" i="7"/>
  <c r="Z64" i="7"/>
  <c r="Z24" i="7"/>
  <c r="Z31" i="7"/>
  <c r="Z87" i="7"/>
  <c r="Z86" i="7"/>
  <c r="Z51" i="7"/>
  <c r="Z50" i="7"/>
  <c r="Z38" i="7"/>
  <c r="Z92" i="7"/>
  <c r="Z72" i="7"/>
  <c r="Z49" i="7"/>
  <c r="Z22" i="7"/>
  <c r="Z26" i="7"/>
  <c r="Z55" i="7"/>
  <c r="Z96" i="7"/>
  <c r="Z53" i="7"/>
  <c r="Z73" i="7"/>
  <c r="Z78" i="7"/>
  <c r="Z63" i="7"/>
  <c r="Z20" i="7"/>
  <c r="Z33" i="7"/>
  <c r="Z62" i="7"/>
  <c r="Z39" i="7"/>
  <c r="Z29" i="7"/>
  <c r="Z100" i="7"/>
  <c r="Z84" i="7"/>
  <c r="Z68" i="7"/>
  <c r="Z37" i="7"/>
  <c r="Z18" i="7"/>
  <c r="Z45" i="7"/>
  <c r="Z21" i="7"/>
  <c r="Z43" i="7"/>
  <c r="Z47" i="7"/>
  <c r="Z90" i="7"/>
  <c r="Z95" i="7"/>
  <c r="Z74" i="7"/>
  <c r="Z40" i="7"/>
  <c r="Z99" i="7"/>
  <c r="Z71" i="7"/>
  <c r="Z69" i="7"/>
  <c r="Z28" i="7"/>
  <c r="Z93" i="7"/>
  <c r="Z80" i="7"/>
  <c r="Z60" i="7"/>
  <c r="Z48" i="7"/>
  <c r="Z34" i="7"/>
  <c r="Z57" i="7"/>
  <c r="Z19" i="7"/>
  <c r="Z77" i="4"/>
  <c r="Z23" i="5"/>
  <c r="Z21" i="5"/>
  <c r="Z22" i="5"/>
  <c r="Z9" i="5"/>
  <c r="Z70" i="5"/>
  <c r="Z100" i="5"/>
  <c r="Z84" i="5"/>
  <c r="Z34" i="5"/>
  <c r="Z93" i="5"/>
  <c r="Z85" i="5"/>
  <c r="Z77" i="5"/>
  <c r="Z14" i="5"/>
  <c r="Z46" i="5"/>
  <c r="Z101" i="5"/>
  <c r="Z96" i="5"/>
  <c r="Z80" i="5"/>
  <c r="Z15" i="5"/>
  <c r="Z97" i="5"/>
  <c r="Z40" i="5"/>
  <c r="Z19" i="5"/>
  <c r="Z12" i="5"/>
  <c r="Z35" i="5"/>
  <c r="Z74" i="5"/>
  <c r="Z63" i="5"/>
  <c r="Z73" i="5"/>
  <c r="Z94" i="5"/>
  <c r="Z86" i="5"/>
  <c r="Z78" i="5"/>
  <c r="Z57" i="5"/>
  <c r="Z39" i="5"/>
  <c r="Z41" i="5"/>
  <c r="Z95" i="5"/>
  <c r="Z87" i="5"/>
  <c r="Z79" i="5"/>
  <c r="Z65" i="5"/>
  <c r="Z37" i="5"/>
  <c r="Z8" i="5"/>
  <c r="Z48" i="5"/>
  <c r="Z55" i="5"/>
  <c r="Z29" i="5"/>
  <c r="Z32" i="5"/>
  <c r="Z10" i="5"/>
  <c r="Z47" i="5"/>
  <c r="Z72" i="5"/>
  <c r="Z76" i="5"/>
  <c r="Z24" i="5"/>
  <c r="Z54" i="5"/>
  <c r="Z62" i="5"/>
  <c r="Z66" i="5"/>
  <c r="Z56" i="5"/>
  <c r="Z98" i="5"/>
  <c r="Z90" i="5"/>
  <c r="Z82" i="5"/>
  <c r="Z64" i="5"/>
  <c r="Z43" i="5"/>
  <c r="Z71" i="5"/>
  <c r="Z99" i="5"/>
  <c r="Z91" i="5"/>
  <c r="Z83" i="5"/>
  <c r="Z75" i="5"/>
  <c r="Z20" i="5"/>
  <c r="Z31" i="5"/>
  <c r="Z18" i="5"/>
  <c r="Z30" i="5"/>
  <c r="Z59" i="5"/>
  <c r="Z92" i="5"/>
  <c r="Z36" i="5"/>
  <c r="Z69" i="5"/>
  <c r="Z58" i="5"/>
  <c r="Z11" i="5"/>
  <c r="Z67" i="5"/>
  <c r="Z13" i="5"/>
  <c r="Z88" i="5"/>
  <c r="Z61" i="5"/>
  <c r="Z68" i="5"/>
  <c r="Z89" i="5"/>
  <c r="Z81" i="5"/>
  <c r="Z60" i="5"/>
  <c r="Z17" i="5"/>
  <c r="Z28" i="5"/>
  <c r="Z27" i="5"/>
  <c r="AE11" i="4"/>
  <c r="Z30" i="4"/>
  <c r="AE34" i="4"/>
  <c r="AE23" i="4"/>
  <c r="AD23" i="4" s="1"/>
  <c r="AE20" i="4"/>
  <c r="AE46" i="4"/>
  <c r="AD46" i="4" s="1"/>
  <c r="AE33" i="4"/>
  <c r="AE47" i="4"/>
  <c r="C17" i="4"/>
  <c r="C28" i="4"/>
  <c r="AE39" i="4"/>
  <c r="AE14" i="4"/>
  <c r="AE18" i="4"/>
  <c r="AE15" i="4"/>
  <c r="AD15" i="4" s="1"/>
  <c r="AE26" i="4"/>
  <c r="AE32" i="4"/>
  <c r="AD32" i="4" s="1"/>
  <c r="AE17" i="4"/>
  <c r="C101" i="2"/>
  <c r="AJ101" i="2"/>
  <c r="AJ92" i="2"/>
  <c r="C92" i="2"/>
  <c r="AJ95" i="2"/>
  <c r="C95" i="2"/>
  <c r="AJ98" i="2"/>
  <c r="C98" i="2"/>
  <c r="C94" i="2"/>
  <c r="AJ94" i="2"/>
  <c r="C81" i="2"/>
  <c r="AJ81" i="2"/>
  <c r="C39" i="2"/>
  <c r="AJ39" i="2"/>
  <c r="C82" i="2"/>
  <c r="AJ82" i="2"/>
  <c r="C45" i="2"/>
  <c r="AJ45" i="2"/>
  <c r="C56" i="2"/>
  <c r="AJ56" i="2"/>
  <c r="AJ11" i="2"/>
  <c r="C47" i="2"/>
  <c r="AJ47" i="2"/>
  <c r="C23" i="2"/>
  <c r="AJ23" i="2"/>
  <c r="C87" i="2"/>
  <c r="AJ87" i="2"/>
  <c r="C34" i="2"/>
  <c r="C66" i="2"/>
  <c r="AJ65" i="2"/>
  <c r="C13" i="2"/>
  <c r="C26" i="2"/>
  <c r="AJ77" i="2"/>
  <c r="C48" i="2"/>
  <c r="AJ26" i="2"/>
  <c r="C97" i="2"/>
  <c r="AJ97" i="2"/>
  <c r="C93" i="2"/>
  <c r="AJ93" i="2"/>
  <c r="C80" i="2"/>
  <c r="AJ80" i="2"/>
  <c r="C42" i="2"/>
  <c r="AJ42" i="2"/>
  <c r="C24" i="2"/>
  <c r="AJ24" i="2"/>
  <c r="C83" i="2"/>
  <c r="AJ83" i="2"/>
  <c r="AJ16" i="2"/>
  <c r="AJ8" i="2"/>
  <c r="AJ12" i="2"/>
  <c r="C32" i="2"/>
  <c r="AJ32" i="2"/>
  <c r="C88" i="2"/>
  <c r="AJ88" i="2"/>
  <c r="C21" i="2"/>
  <c r="C18" i="2"/>
  <c r="C10" i="2"/>
  <c r="AJ79" i="2"/>
  <c r="C51" i="2"/>
  <c r="AJ18" i="2"/>
  <c r="AJ100" i="2"/>
  <c r="C100" i="2"/>
  <c r="AJ40" i="2"/>
  <c r="C40" i="2"/>
  <c r="AJ20" i="2"/>
  <c r="C20" i="2"/>
  <c r="AJ63" i="2"/>
  <c r="C63" i="2"/>
  <c r="AJ61" i="2"/>
  <c r="AJ41" i="2"/>
  <c r="AJ52" i="2"/>
  <c r="C52" i="2"/>
  <c r="AJ84" i="2"/>
  <c r="AJ86" i="2"/>
  <c r="C86" i="2"/>
  <c r="AJ78" i="2"/>
  <c r="C54" i="2"/>
  <c r="AJ34" i="2"/>
  <c r="C65" i="2"/>
  <c r="AJ66" i="2"/>
  <c r="AJ13" i="2"/>
  <c r="C77" i="2"/>
  <c r="AJ69" i="2"/>
  <c r="C28" i="2"/>
  <c r="AJ71" i="2"/>
  <c r="C69" i="2"/>
  <c r="AJ96" i="2"/>
  <c r="C96" i="2"/>
  <c r="AJ99" i="2"/>
  <c r="C99" i="2"/>
  <c r="AJ91" i="2"/>
  <c r="C91" i="2"/>
  <c r="AJ38" i="2"/>
  <c r="C38" i="2"/>
  <c r="AJ64" i="2"/>
  <c r="C64" i="2"/>
  <c r="AJ31" i="2"/>
  <c r="C31" i="2"/>
  <c r="AJ43" i="2"/>
  <c r="C43" i="2"/>
  <c r="AJ17" i="2"/>
  <c r="AJ72" i="2"/>
  <c r="C72" i="2"/>
  <c r="AJ19" i="2"/>
  <c r="AJ7" i="2"/>
  <c r="C7" i="2"/>
  <c r="AJ54" i="2"/>
  <c r="C29" i="2"/>
  <c r="AJ21" i="2"/>
  <c r="C59" i="2"/>
  <c r="AJ74" i="2"/>
  <c r="C78" i="2"/>
  <c r="AJ10" i="2"/>
  <c r="C79" i="2"/>
  <c r="C71" i="2"/>
  <c r="AJ28" i="2"/>
  <c r="G2" i="2"/>
  <c r="U2" i="2"/>
  <c r="U6" i="2"/>
  <c r="Z25" i="4" l="1"/>
  <c r="AK14" i="2"/>
  <c r="AA14" i="2"/>
  <c r="AH14" i="2" s="1"/>
  <c r="Z41" i="4"/>
  <c r="AG12" i="4"/>
  <c r="Z12" i="4" s="1"/>
  <c r="AG42" i="4"/>
  <c r="Z42" i="4" s="1"/>
  <c r="AG22" i="4"/>
  <c r="Z22" i="4" s="1"/>
  <c r="AG37" i="4"/>
  <c r="Z37" i="4" s="1"/>
  <c r="AG21" i="4"/>
  <c r="Z21" i="4" s="1"/>
  <c r="Z7" i="7"/>
  <c r="Z8" i="7"/>
  <c r="AG14" i="7"/>
  <c r="Z14" i="7" s="1"/>
  <c r="AG38" i="4"/>
  <c r="Z38" i="4" s="1"/>
  <c r="AG49" i="4"/>
  <c r="Z49" i="4" s="1"/>
  <c r="AG48" i="4"/>
  <c r="Z48" i="4" s="1"/>
  <c r="AG16" i="4"/>
  <c r="Z16" i="4" s="1"/>
  <c r="AG31" i="4"/>
  <c r="Z31" i="4" s="1"/>
  <c r="AG7" i="4"/>
  <c r="Z7" i="4" s="1"/>
  <c r="AG50" i="4"/>
  <c r="Z50" i="4" s="1"/>
  <c r="AG43" i="4"/>
  <c r="Z43" i="4" s="1"/>
  <c r="AG44" i="4"/>
  <c r="Z44" i="4" s="1"/>
  <c r="AG29" i="4"/>
  <c r="Z29" i="4" s="1"/>
  <c r="AG51" i="4"/>
  <c r="Z51" i="4" s="1"/>
  <c r="AG35" i="4"/>
  <c r="Z35" i="4" s="1"/>
  <c r="AG24" i="4"/>
  <c r="Z24" i="4" s="1"/>
  <c r="AG28" i="4"/>
  <c r="Z28" i="4" s="1"/>
  <c r="AG13" i="4"/>
  <c r="Z13" i="4" s="1"/>
  <c r="AD47" i="4"/>
  <c r="AG47" i="4" s="1"/>
  <c r="Z47" i="4" s="1"/>
  <c r="AD34" i="4"/>
  <c r="AG34" i="4" s="1"/>
  <c r="AG23" i="4"/>
  <c r="AD20" i="4"/>
  <c r="AG20" i="4" s="1"/>
  <c r="Z20" i="4" s="1"/>
  <c r="AD39" i="4"/>
  <c r="AG39" i="4" s="1"/>
  <c r="Z39" i="4" s="1"/>
  <c r="AD17" i="4"/>
  <c r="AG17" i="4" s="1"/>
  <c r="Z17" i="4" s="1"/>
  <c r="AD26" i="4"/>
  <c r="AG26" i="4" s="1"/>
  <c r="Z26" i="4" s="1"/>
  <c r="AG15" i="4"/>
  <c r="Z15" i="4" s="1"/>
  <c r="AG32" i="4"/>
  <c r="Z32" i="4" s="1"/>
  <c r="AG46" i="4"/>
  <c r="Z46" i="4" s="1"/>
  <c r="AD18" i="4"/>
  <c r="AG18" i="4" s="1"/>
  <c r="AD14" i="4"/>
  <c r="AG14" i="4" s="1"/>
  <c r="Z14" i="4" s="1"/>
  <c r="AD11" i="4"/>
  <c r="AG11" i="4" s="1"/>
  <c r="AD33" i="4"/>
  <c r="AG33" i="4" s="1"/>
  <c r="Z33" i="4" s="1"/>
  <c r="Z23" i="4"/>
  <c r="Y6" i="2"/>
  <c r="U83" i="2"/>
  <c r="AK83" i="2" s="1"/>
  <c r="G43" i="2"/>
  <c r="U61" i="2"/>
  <c r="AK61" i="2" s="1"/>
  <c r="G56" i="2"/>
  <c r="U43" i="2"/>
  <c r="AK43" i="2" s="1"/>
  <c r="G16" i="2"/>
  <c r="AK56" i="2"/>
  <c r="G44" i="2"/>
  <c r="P9" i="12" s="1"/>
  <c r="U16" i="2"/>
  <c r="AK16" i="2" s="1"/>
  <c r="G17" i="2"/>
  <c r="P6" i="12" s="1"/>
  <c r="U44" i="2"/>
  <c r="AK44" i="2" s="1"/>
  <c r="S9" i="12" s="1"/>
  <c r="G11" i="2"/>
  <c r="D6" i="12" s="1"/>
  <c r="U17" i="2"/>
  <c r="AK17" i="2" s="1"/>
  <c r="S6" i="12" s="1"/>
  <c r="G35" i="2"/>
  <c r="J9" i="12" s="1"/>
  <c r="U11" i="2"/>
  <c r="AK11" i="2" s="1"/>
  <c r="G6" i="12" s="1"/>
  <c r="G41" i="2"/>
  <c r="D9" i="12" s="1"/>
  <c r="U35" i="2"/>
  <c r="AK35" i="2" s="1"/>
  <c r="M9" i="12" s="1"/>
  <c r="G72" i="2"/>
  <c r="U41" i="2"/>
  <c r="AK41" i="2" s="1"/>
  <c r="G9" i="12" s="1"/>
  <c r="U9" i="12" s="1"/>
  <c r="G47" i="2"/>
  <c r="U80" i="2"/>
  <c r="G80" i="2"/>
  <c r="U40" i="2"/>
  <c r="G40" i="2"/>
  <c r="U38" i="2"/>
  <c r="G38" i="2"/>
  <c r="G39" i="2"/>
  <c r="U42" i="2"/>
  <c r="G42" i="2"/>
  <c r="U20" i="2"/>
  <c r="G63" i="2"/>
  <c r="U64" i="2"/>
  <c r="AK64" i="2" s="1"/>
  <c r="S12" i="12" s="1"/>
  <c r="G31" i="2"/>
  <c r="U82" i="2"/>
  <c r="AK82" i="2" s="1"/>
  <c r="G45" i="2"/>
  <c r="U24" i="2"/>
  <c r="AK24" i="2" s="1"/>
  <c r="G12" i="12" s="1"/>
  <c r="G83" i="2"/>
  <c r="U63" i="2"/>
  <c r="AK63" i="2" s="1"/>
  <c r="G61" i="2"/>
  <c r="U31" i="2"/>
  <c r="AK31" i="2" s="1"/>
  <c r="G87" i="2"/>
  <c r="U45" i="2"/>
  <c r="AK45" i="2" s="1"/>
  <c r="G88" i="2"/>
  <c r="U54" i="2"/>
  <c r="AK54" i="2" s="1"/>
  <c r="G29" i="2"/>
  <c r="P16" i="12" s="1"/>
  <c r="U29" i="2"/>
  <c r="AK29" i="2" s="1"/>
  <c r="S16" i="12" s="1"/>
  <c r="G60" i="2"/>
  <c r="D16" i="12" s="1"/>
  <c r="U60" i="2"/>
  <c r="AK60" i="2" s="1"/>
  <c r="G16" i="12" s="1"/>
  <c r="U16" i="12" s="1"/>
  <c r="G58" i="2"/>
  <c r="J21" i="12" s="1"/>
  <c r="U67" i="2"/>
  <c r="AK67" i="2" s="1"/>
  <c r="G76" i="2"/>
  <c r="D21" i="12" s="1"/>
  <c r="U58" i="2"/>
  <c r="AK58" i="2" s="1"/>
  <c r="M21" i="12" s="1"/>
  <c r="G68" i="2"/>
  <c r="P21" i="12" s="1"/>
  <c r="U76" i="2"/>
  <c r="AK76" i="2" s="1"/>
  <c r="G21" i="12" s="1"/>
  <c r="G34" i="2"/>
  <c r="U68" i="2"/>
  <c r="AK68" i="2" s="1"/>
  <c r="S21" i="12" s="1"/>
  <c r="G21" i="2"/>
  <c r="J14" i="12" s="1"/>
  <c r="U34" i="2"/>
  <c r="AK34" i="2" s="1"/>
  <c r="G65" i="2"/>
  <c r="D18" i="12" s="1"/>
  <c r="U21" i="2"/>
  <c r="AK21" i="2" s="1"/>
  <c r="M14" i="12" s="1"/>
  <c r="U14" i="12" s="1"/>
  <c r="G59" i="2"/>
  <c r="J18" i="12" s="1"/>
  <c r="U65" i="2"/>
  <c r="AK65" i="2" s="1"/>
  <c r="G18" i="12" s="1"/>
  <c r="G66" i="2"/>
  <c r="P14" i="12" s="1"/>
  <c r="U59" i="2"/>
  <c r="AK59" i="2" s="1"/>
  <c r="M18" i="12" s="1"/>
  <c r="G74" i="2"/>
  <c r="P18" i="12" s="1"/>
  <c r="U66" i="2"/>
  <c r="AK66" i="2" s="1"/>
  <c r="S14" i="12" s="1"/>
  <c r="G67" i="2"/>
  <c r="U74" i="2"/>
  <c r="AK74" i="2" s="1"/>
  <c r="S18" i="12" s="1"/>
  <c r="G78" i="2"/>
  <c r="U89" i="2"/>
  <c r="AK89" i="2" s="1"/>
  <c r="G13" i="2"/>
  <c r="AK8" i="2"/>
  <c r="G19" i="2"/>
  <c r="U52" i="2"/>
  <c r="AK52" i="2" s="1"/>
  <c r="G30" i="2"/>
  <c r="U19" i="2"/>
  <c r="AK19" i="2" s="1"/>
  <c r="G12" i="2"/>
  <c r="J6" i="12" s="1"/>
  <c r="U30" i="2"/>
  <c r="AK30" i="2" s="1"/>
  <c r="G84" i="2"/>
  <c r="U12" i="2"/>
  <c r="AK12" i="2" s="1"/>
  <c r="M6" i="12" s="1"/>
  <c r="G85" i="2"/>
  <c r="U84" i="2"/>
  <c r="AK84" i="2" s="1"/>
  <c r="G23" i="2"/>
  <c r="U85" i="2"/>
  <c r="AK85" i="2" s="1"/>
  <c r="G20" i="2"/>
  <c r="J12" i="12" s="1"/>
  <c r="U23" i="2"/>
  <c r="AK23" i="2" s="1"/>
  <c r="G64" i="2"/>
  <c r="P12" i="12" s="1"/>
  <c r="U32" i="2"/>
  <c r="AK32" i="2" s="1"/>
  <c r="G82" i="2"/>
  <c r="U86" i="2"/>
  <c r="AK86" i="2" s="1"/>
  <c r="G24" i="2"/>
  <c r="D12" i="12" s="1"/>
  <c r="U7" i="2"/>
  <c r="AK7" i="2" s="1"/>
  <c r="G32" i="2"/>
  <c r="U87" i="2"/>
  <c r="AK87" i="2" s="1"/>
  <c r="G86" i="2"/>
  <c r="U88" i="2"/>
  <c r="AK88" i="2" s="1"/>
  <c r="G7" i="2"/>
  <c r="U78" i="2"/>
  <c r="AK78" i="2" s="1"/>
  <c r="G54" i="2"/>
  <c r="U95" i="2"/>
  <c r="G95" i="2"/>
  <c r="U94" i="2"/>
  <c r="G94" i="2"/>
  <c r="U93" i="2"/>
  <c r="G93" i="2"/>
  <c r="U92" i="2"/>
  <c r="G92" i="2"/>
  <c r="U91" i="2"/>
  <c r="G91" i="2"/>
  <c r="U81" i="2"/>
  <c r="G81" i="2"/>
  <c r="U72" i="2"/>
  <c r="AK72" i="2" s="1"/>
  <c r="G8" i="2"/>
  <c r="U47" i="2"/>
  <c r="AK47" i="2" s="1"/>
  <c r="G52" i="2"/>
  <c r="U99" i="2"/>
  <c r="G99" i="2"/>
  <c r="U98" i="2"/>
  <c r="G98" i="2"/>
  <c r="U97" i="2"/>
  <c r="G97" i="2"/>
  <c r="U96" i="2"/>
  <c r="G96" i="2"/>
  <c r="G101" i="2"/>
  <c r="G100" i="2"/>
  <c r="G18" i="2"/>
  <c r="P13" i="12" s="1"/>
  <c r="G77" i="2"/>
  <c r="G79" i="2"/>
  <c r="G26" i="2"/>
  <c r="J13" i="12" s="1"/>
  <c r="G10" i="2"/>
  <c r="G28" i="2"/>
  <c r="P11" i="12" s="1"/>
  <c r="G71" i="2"/>
  <c r="G51" i="2"/>
  <c r="D11" i="12" s="1"/>
  <c r="G69" i="2"/>
  <c r="D13" i="12" s="1"/>
  <c r="G53" i="2"/>
  <c r="G89" i="2"/>
  <c r="G62" i="2"/>
  <c r="G37" i="2"/>
  <c r="G15" i="2"/>
  <c r="G75" i="2"/>
  <c r="G55" i="2"/>
  <c r="G36" i="2"/>
  <c r="P10" i="12" s="1"/>
  <c r="G33" i="2"/>
  <c r="G90" i="2"/>
  <c r="G49" i="2"/>
  <c r="J10" i="12" s="1"/>
  <c r="G50" i="2"/>
  <c r="G25" i="2"/>
  <c r="G27" i="2"/>
  <c r="G70" i="2"/>
  <c r="G22" i="2"/>
  <c r="P8" i="12" s="1"/>
  <c r="G46" i="2"/>
  <c r="J8" i="12" s="1"/>
  <c r="G57" i="2"/>
  <c r="G73" i="2"/>
  <c r="H53" i="2"/>
  <c r="AJ53" i="2" s="1"/>
  <c r="H89" i="2"/>
  <c r="AJ89" i="2" s="1"/>
  <c r="H62" i="2"/>
  <c r="H37" i="2"/>
  <c r="H15" i="2"/>
  <c r="H75" i="2"/>
  <c r="H55" i="2"/>
  <c r="H36" i="2"/>
  <c r="H33" i="2"/>
  <c r="H90" i="2"/>
  <c r="H49" i="2"/>
  <c r="H50" i="2"/>
  <c r="H25" i="2"/>
  <c r="H27" i="2"/>
  <c r="H70" i="2"/>
  <c r="H46" i="2"/>
  <c r="H9" i="2"/>
  <c r="H57" i="2"/>
  <c r="H73" i="2"/>
  <c r="H22" i="2"/>
  <c r="G9" i="2"/>
  <c r="D8" i="12" s="1"/>
  <c r="U101" i="2"/>
  <c r="U100" i="2"/>
  <c r="U53" i="2"/>
  <c r="AK53" i="2" s="1"/>
  <c r="U13" i="2"/>
  <c r="AK13" i="2" s="1"/>
  <c r="U10" i="2"/>
  <c r="AK10" i="2" s="1"/>
  <c r="U77" i="2"/>
  <c r="AK77" i="2" s="1"/>
  <c r="U79" i="2"/>
  <c r="AK79" i="2" s="1"/>
  <c r="U69" i="2"/>
  <c r="AK69" i="2" s="1"/>
  <c r="G13" i="12" s="1"/>
  <c r="U26" i="2"/>
  <c r="AK26" i="2" s="1"/>
  <c r="M13" i="12" s="1"/>
  <c r="U18" i="2"/>
  <c r="AK18" i="2" s="1"/>
  <c r="S13" i="12" s="1"/>
  <c r="U71" i="2"/>
  <c r="AK71" i="2" s="1"/>
  <c r="U28" i="2"/>
  <c r="AK28" i="2" s="1"/>
  <c r="S11" i="12" s="1"/>
  <c r="U48" i="2"/>
  <c r="AK48" i="2" s="1"/>
  <c r="M11" i="12" s="1"/>
  <c r="U51" i="2"/>
  <c r="AK51" i="2" s="1"/>
  <c r="G11" i="12" s="1"/>
  <c r="U62" i="2"/>
  <c r="AK62" i="2" s="1"/>
  <c r="U37" i="2"/>
  <c r="AK37" i="2" s="1"/>
  <c r="U15" i="2"/>
  <c r="AK15" i="2" s="1"/>
  <c r="U75" i="2"/>
  <c r="U55" i="2"/>
  <c r="AK55" i="2" s="1"/>
  <c r="U36" i="2"/>
  <c r="AK36" i="2" s="1"/>
  <c r="S10" i="12" s="1"/>
  <c r="U33" i="2"/>
  <c r="AK33" i="2" s="1"/>
  <c r="U90" i="2"/>
  <c r="AK90" i="2" s="1"/>
  <c r="U49" i="2"/>
  <c r="AK49" i="2" s="1"/>
  <c r="M10" i="12" s="1"/>
  <c r="U10" i="12" s="1"/>
  <c r="U50" i="2"/>
  <c r="AK50" i="2" s="1"/>
  <c r="U25" i="2"/>
  <c r="AK25" i="2" s="1"/>
  <c r="U27" i="2"/>
  <c r="AK27" i="2" s="1"/>
  <c r="U70" i="2"/>
  <c r="AK70" i="2" s="1"/>
  <c r="U22" i="2"/>
  <c r="AK22" i="2" s="1"/>
  <c r="S8" i="12" s="1"/>
  <c r="U46" i="2"/>
  <c r="AK46" i="2" s="1"/>
  <c r="M8" i="12" s="1"/>
  <c r="U9" i="2"/>
  <c r="AK9" i="2" s="1"/>
  <c r="G8" i="12" s="1"/>
  <c r="U57" i="2"/>
  <c r="AK57" i="2" s="1"/>
  <c r="U73" i="2"/>
  <c r="U8" i="12" l="1"/>
  <c r="U11" i="12"/>
  <c r="U6" i="12"/>
  <c r="U13" i="12"/>
  <c r="U18" i="12"/>
  <c r="U21" i="12"/>
  <c r="AH96" i="2"/>
  <c r="AK96" i="2"/>
  <c r="AH98" i="2"/>
  <c r="AK98" i="2"/>
  <c r="AH92" i="2"/>
  <c r="AK92" i="2"/>
  <c r="AH94" i="2"/>
  <c r="AK94" i="2"/>
  <c r="AH101" i="2"/>
  <c r="AK101" i="2"/>
  <c r="AH100" i="2"/>
  <c r="AK100" i="2"/>
  <c r="AH97" i="2"/>
  <c r="AK97" i="2"/>
  <c r="AH99" i="2"/>
  <c r="AK99" i="2"/>
  <c r="AH91" i="2"/>
  <c r="AK91" i="2"/>
  <c r="AH93" i="2"/>
  <c r="AK93" i="2"/>
  <c r="AH95" i="2"/>
  <c r="AK95" i="2"/>
  <c r="AK81" i="2"/>
  <c r="AH80" i="2"/>
  <c r="AK80" i="2"/>
  <c r="AK40" i="2"/>
  <c r="AK38" i="2"/>
  <c r="AK39" i="2"/>
  <c r="AK42" i="2"/>
  <c r="AK20" i="2"/>
  <c r="M12" i="12" s="1"/>
  <c r="U12" i="12" s="1"/>
  <c r="Y75" i="2"/>
  <c r="AK75" i="2"/>
  <c r="AF73" i="2"/>
  <c r="AK73" i="2"/>
  <c r="Z34" i="4"/>
  <c r="Z11" i="4"/>
  <c r="Z18" i="4"/>
  <c r="C9" i="2"/>
  <c r="AJ9" i="2"/>
  <c r="C25" i="2"/>
  <c r="AJ25" i="2"/>
  <c r="C37" i="2"/>
  <c r="AJ37" i="2"/>
  <c r="C46" i="2"/>
  <c r="AJ46" i="2"/>
  <c r="C73" i="2"/>
  <c r="AJ73" i="2"/>
  <c r="AJ70" i="2"/>
  <c r="C70" i="2"/>
  <c r="AJ49" i="2"/>
  <c r="C49" i="2"/>
  <c r="C90" i="2"/>
  <c r="AJ90" i="2"/>
  <c r="AJ75" i="2"/>
  <c r="AD4" i="2"/>
  <c r="U104" i="2" s="1"/>
  <c r="Y97" i="2"/>
  <c r="B97" i="2" s="1"/>
  <c r="AA61" i="2"/>
  <c r="AH61" i="2" s="1"/>
  <c r="Y64" i="2"/>
  <c r="Y24" i="2"/>
  <c r="Y98" i="2"/>
  <c r="B98" i="2" s="1"/>
  <c r="Y80" i="2"/>
  <c r="B80" i="2" s="1"/>
  <c r="AA95" i="2"/>
  <c r="AA78" i="2"/>
  <c r="AH78" i="2" s="1"/>
  <c r="AA20" i="2"/>
  <c r="AH20" i="2" s="1"/>
  <c r="AA97" i="2"/>
  <c r="AA98" i="2"/>
  <c r="AA19" i="2"/>
  <c r="AH19" i="2" s="1"/>
  <c r="Y31" i="2"/>
  <c r="AA80" i="2"/>
  <c r="Y17" i="2"/>
  <c r="Y43" i="2"/>
  <c r="Y94" i="2"/>
  <c r="B94" i="2" s="1"/>
  <c r="Y52" i="2"/>
  <c r="AA63" i="2"/>
  <c r="AH63" i="2" s="1"/>
  <c r="Y42" i="2"/>
  <c r="AA40" i="2"/>
  <c r="AH40" i="2" s="1"/>
  <c r="Y35" i="2"/>
  <c r="AJ35" i="2" s="1"/>
  <c r="Y16" i="2"/>
  <c r="Y83" i="2"/>
  <c r="AA24" i="2"/>
  <c r="AH24" i="2" s="1"/>
  <c r="Y38" i="2"/>
  <c r="AA94" i="2"/>
  <c r="AA84" i="2"/>
  <c r="AH84" i="2" s="1"/>
  <c r="AA42" i="2"/>
  <c r="AH42" i="2" s="1"/>
  <c r="AA41" i="2"/>
  <c r="AH41" i="2" s="1"/>
  <c r="AA35" i="2"/>
  <c r="AH35" i="2" s="1"/>
  <c r="AA44" i="2"/>
  <c r="AH44" i="2" s="1"/>
  <c r="AA16" i="2"/>
  <c r="AH16" i="2" s="1"/>
  <c r="AA83" i="2"/>
  <c r="AH83" i="2" s="1"/>
  <c r="Y89" i="2"/>
  <c r="Y65" i="2"/>
  <c r="Y76" i="2"/>
  <c r="AJ76" i="2" s="1"/>
  <c r="Y29" i="2"/>
  <c r="AJ29" i="2" s="1"/>
  <c r="Y11" i="2"/>
  <c r="AA17" i="2"/>
  <c r="AH17" i="2" s="1"/>
  <c r="Y56" i="2"/>
  <c r="AA43" i="2"/>
  <c r="AH43" i="2" s="1"/>
  <c r="AA11" i="2"/>
  <c r="AH11" i="2" s="1"/>
  <c r="AA56" i="2"/>
  <c r="AH56" i="2" s="1"/>
  <c r="Y7" i="2"/>
  <c r="Y84" i="2"/>
  <c r="AA59" i="2"/>
  <c r="AH59" i="2" s="1"/>
  <c r="AA68" i="2"/>
  <c r="AH68" i="2" s="1"/>
  <c r="AA60" i="2"/>
  <c r="AH60" i="2" s="1"/>
  <c r="Y41" i="2"/>
  <c r="Y44" i="2"/>
  <c r="AJ44" i="2" s="1"/>
  <c r="Y61" i="2"/>
  <c r="AA7" i="2"/>
  <c r="AH7" i="2" s="1"/>
  <c r="Y86" i="2"/>
  <c r="Y85" i="2"/>
  <c r="AJ85" i="2" s="1"/>
  <c r="AA52" i="2"/>
  <c r="AH52" i="2" s="1"/>
  <c r="AA89" i="2"/>
  <c r="AH89" i="2" s="1"/>
  <c r="AA65" i="2"/>
  <c r="AH65" i="2" s="1"/>
  <c r="AA76" i="2"/>
  <c r="AH76" i="2" s="1"/>
  <c r="AA29" i="2"/>
  <c r="AH29" i="2" s="1"/>
  <c r="Y45" i="2"/>
  <c r="AA31" i="2"/>
  <c r="AH31" i="2" s="1"/>
  <c r="Y82" i="2"/>
  <c r="AA64" i="2"/>
  <c r="AH64" i="2" s="1"/>
  <c r="Y39" i="2"/>
  <c r="AA38" i="2"/>
  <c r="AH38" i="2" s="1"/>
  <c r="AA86" i="2"/>
  <c r="AH86" i="2" s="1"/>
  <c r="AA85" i="2"/>
  <c r="AH85" i="2" s="1"/>
  <c r="AA45" i="2"/>
  <c r="AH45" i="2" s="1"/>
  <c r="AA82" i="2"/>
  <c r="AH82" i="2" s="1"/>
  <c r="AA39" i="2"/>
  <c r="AH39" i="2" s="1"/>
  <c r="Y78" i="2"/>
  <c r="Y19" i="2"/>
  <c r="Y59" i="2"/>
  <c r="AJ59" i="2" s="1"/>
  <c r="Y68" i="2"/>
  <c r="AJ68" i="2" s="1"/>
  <c r="Y60" i="2"/>
  <c r="AJ60" i="2" s="1"/>
  <c r="Y63" i="2"/>
  <c r="Y20" i="2"/>
  <c r="Y40" i="2"/>
  <c r="Y34" i="2"/>
  <c r="Y81" i="2"/>
  <c r="Y74" i="2"/>
  <c r="AA66" i="2"/>
  <c r="AH66" i="2" s="1"/>
  <c r="Y21" i="2"/>
  <c r="AA34" i="2"/>
  <c r="AH34" i="2" s="1"/>
  <c r="Y58" i="2"/>
  <c r="AJ58" i="2" s="1"/>
  <c r="AA67" i="2"/>
  <c r="AH67" i="2" s="1"/>
  <c r="Y54" i="2"/>
  <c r="Y66" i="2"/>
  <c r="Y67" i="2"/>
  <c r="AJ67" i="2" s="1"/>
  <c r="AA81" i="2"/>
  <c r="AH81" i="2" s="1"/>
  <c r="AA74" i="2"/>
  <c r="AH74" i="2" s="1"/>
  <c r="AA21" i="2"/>
  <c r="AH21" i="2" s="1"/>
  <c r="AA58" i="2"/>
  <c r="AH58" i="2" s="1"/>
  <c r="AA54" i="2"/>
  <c r="AH54" i="2" s="1"/>
  <c r="Y87" i="2"/>
  <c r="Y23" i="2"/>
  <c r="Y30" i="2"/>
  <c r="AJ30" i="2" s="1"/>
  <c r="AA91" i="2"/>
  <c r="Y88" i="2"/>
  <c r="AA87" i="2"/>
  <c r="AH87" i="2" s="1"/>
  <c r="Y32" i="2"/>
  <c r="AA23" i="2"/>
  <c r="AH23" i="2" s="1"/>
  <c r="Y12" i="2"/>
  <c r="AA30" i="2"/>
  <c r="AH30" i="2" s="1"/>
  <c r="Y8" i="2"/>
  <c r="AA88" i="2"/>
  <c r="AH88" i="2" s="1"/>
  <c r="AA32" i="2"/>
  <c r="AH32" i="2" s="1"/>
  <c r="AA12" i="2"/>
  <c r="AH12" i="2" s="1"/>
  <c r="AA8" i="2"/>
  <c r="AH8" i="2" s="1"/>
  <c r="Y72" i="2"/>
  <c r="Y93" i="2"/>
  <c r="B93" i="2" s="1"/>
  <c r="Y47" i="2"/>
  <c r="AA72" i="2"/>
  <c r="AH72" i="2" s="1"/>
  <c r="Y92" i="2"/>
  <c r="B92" i="2" s="1"/>
  <c r="AA93" i="2"/>
  <c r="AA47" i="2"/>
  <c r="AH47" i="2" s="1"/>
  <c r="Y91" i="2"/>
  <c r="B91" i="2" s="1"/>
  <c r="AA92" i="2"/>
  <c r="Y95" i="2"/>
  <c r="B95" i="2" s="1"/>
  <c r="Y96" i="2"/>
  <c r="B96" i="2" s="1"/>
  <c r="AA96" i="2"/>
  <c r="Y99" i="2"/>
  <c r="B99" i="2" s="1"/>
  <c r="AA99" i="2"/>
  <c r="AA33" i="2"/>
  <c r="AH33" i="2" s="1"/>
  <c r="AA18" i="2"/>
  <c r="AH18" i="2" s="1"/>
  <c r="AA53" i="2"/>
  <c r="AH53" i="2" s="1"/>
  <c r="Y77" i="2"/>
  <c r="AA62" i="2"/>
  <c r="AH62" i="2" s="1"/>
  <c r="AA49" i="2"/>
  <c r="AH49" i="2" s="1"/>
  <c r="Y33" i="2"/>
  <c r="AJ33" i="2" s="1"/>
  <c r="Y27" i="2"/>
  <c r="AJ27" i="2" s="1"/>
  <c r="AA27" i="2"/>
  <c r="AH27" i="2" s="1"/>
  <c r="Y90" i="2"/>
  <c r="AA90" i="2"/>
  <c r="AH90" i="2" s="1"/>
  <c r="Y15" i="2"/>
  <c r="AJ15" i="2" s="1"/>
  <c r="AA15" i="2"/>
  <c r="AH15" i="2" s="1"/>
  <c r="AA51" i="2"/>
  <c r="AH51" i="2" s="1"/>
  <c r="Y51" i="2"/>
  <c r="AJ51" i="2" s="1"/>
  <c r="AA69" i="2"/>
  <c r="AH69" i="2" s="1"/>
  <c r="Y10" i="2"/>
  <c r="Y25" i="2"/>
  <c r="AA25" i="2"/>
  <c r="AH25" i="2" s="1"/>
  <c r="AA36" i="2"/>
  <c r="AH36" i="2" s="1"/>
  <c r="Y48" i="2"/>
  <c r="AJ48" i="2" s="1"/>
  <c r="AA26" i="2"/>
  <c r="AH26" i="2" s="1"/>
  <c r="Y69" i="2"/>
  <c r="Y79" i="2"/>
  <c r="AA10" i="2"/>
  <c r="AH10" i="2" s="1"/>
  <c r="AA100" i="2"/>
  <c r="AA73" i="2"/>
  <c r="AH73" i="2" s="1"/>
  <c r="AA57" i="2"/>
  <c r="AH57" i="2" s="1"/>
  <c r="AA9" i="2"/>
  <c r="AH9" i="2" s="1"/>
  <c r="Y46" i="2"/>
  <c r="Y22" i="2"/>
  <c r="AJ22" i="2" s="1"/>
  <c r="Y70" i="2"/>
  <c r="Y50" i="2"/>
  <c r="AJ50" i="2" s="1"/>
  <c r="AA50" i="2"/>
  <c r="AH50" i="2" s="1"/>
  <c r="Y36" i="2"/>
  <c r="AJ36" i="2" s="1"/>
  <c r="Y55" i="2"/>
  <c r="AJ55" i="2" s="1"/>
  <c r="AA37" i="2"/>
  <c r="AH37" i="2" s="1"/>
  <c r="AA48" i="2"/>
  <c r="AH48" i="2" s="1"/>
  <c r="AA28" i="2"/>
  <c r="AH28" i="2" s="1"/>
  <c r="AA71" i="2"/>
  <c r="AH71" i="2" s="1"/>
  <c r="Y26" i="2"/>
  <c r="AA79" i="2"/>
  <c r="AH79" i="2" s="1"/>
  <c r="AA13" i="2"/>
  <c r="AH13" i="2" s="1"/>
  <c r="Y100" i="2"/>
  <c r="B100" i="2" s="1"/>
  <c r="Y101" i="2"/>
  <c r="B101" i="2" s="1"/>
  <c r="Y73" i="2"/>
  <c r="Y57" i="2"/>
  <c r="AJ57" i="2" s="1"/>
  <c r="Y9" i="2"/>
  <c r="AA46" i="2"/>
  <c r="AH46" i="2" s="1"/>
  <c r="AA22" i="2"/>
  <c r="AH22" i="2" s="1"/>
  <c r="AA70" i="2"/>
  <c r="AH70" i="2" s="1"/>
  <c r="AA55" i="2"/>
  <c r="AH55" i="2" s="1"/>
  <c r="AA75" i="2"/>
  <c r="AH75" i="2" s="1"/>
  <c r="Y37" i="2"/>
  <c r="Y62" i="2"/>
  <c r="AJ62" i="2" s="1"/>
  <c r="Y71" i="2"/>
  <c r="Y18" i="2"/>
  <c r="AA77" i="2"/>
  <c r="AH77" i="2" s="1"/>
  <c r="Y13" i="2"/>
  <c r="Y53" i="2"/>
  <c r="AA101" i="2"/>
  <c r="Y49" i="2"/>
  <c r="Y28" i="2"/>
  <c r="B14" i="2" l="1"/>
  <c r="B81" i="2"/>
  <c r="B38" i="2"/>
  <c r="B40" i="2"/>
  <c r="B39" i="2"/>
  <c r="B20" i="2"/>
  <c r="B42" i="2"/>
  <c r="C85" i="2"/>
  <c r="C35" i="2"/>
  <c r="C16" i="2"/>
  <c r="C19" i="2"/>
  <c r="C68" i="2"/>
  <c r="C17" i="2"/>
  <c r="C67" i="2"/>
  <c r="C12" i="2"/>
  <c r="C33" i="2"/>
  <c r="C58" i="2"/>
  <c r="C60" i="2"/>
  <c r="C74" i="2"/>
  <c r="C76" i="2"/>
  <c r="C44" i="2"/>
  <c r="C30" i="2"/>
  <c r="C11" i="2"/>
  <c r="C61" i="2"/>
  <c r="C41" i="2"/>
  <c r="C8" i="2"/>
  <c r="C84" i="2"/>
  <c r="B23" i="2"/>
  <c r="B88" i="2"/>
  <c r="B72" i="2"/>
  <c r="B82" i="2"/>
  <c r="B85" i="2"/>
  <c r="B44" i="2"/>
  <c r="B11" i="2"/>
  <c r="B16" i="2"/>
  <c r="B17" i="2"/>
  <c r="B64" i="2"/>
  <c r="B8" i="2"/>
  <c r="B32" i="2"/>
  <c r="B30" i="2"/>
  <c r="B86" i="2"/>
  <c r="B41" i="2"/>
  <c r="B84" i="2"/>
  <c r="B35" i="2"/>
  <c r="B52" i="2"/>
  <c r="B47" i="2"/>
  <c r="B63" i="2"/>
  <c r="B19" i="2"/>
  <c r="B45" i="2"/>
  <c r="B7" i="2"/>
  <c r="B56" i="2"/>
  <c r="B31" i="2"/>
  <c r="B12" i="2"/>
  <c r="B87" i="2"/>
  <c r="B29" i="2"/>
  <c r="B54" i="2"/>
  <c r="B61" i="2"/>
  <c r="B83" i="2"/>
  <c r="B43" i="2"/>
  <c r="B24" i="2"/>
  <c r="B26" i="2"/>
  <c r="B59" i="2"/>
  <c r="B65" i="2"/>
  <c r="B58" i="2"/>
  <c r="B66" i="2"/>
  <c r="B10" i="2"/>
  <c r="B28" i="2"/>
  <c r="B21" i="2"/>
  <c r="B13" i="2"/>
  <c r="B18" i="2"/>
  <c r="B51" i="2"/>
  <c r="B71" i="2"/>
  <c r="B76" i="2"/>
  <c r="B68" i="2"/>
  <c r="B78" i="2"/>
  <c r="B74" i="2"/>
  <c r="B60" i="2"/>
  <c r="B77" i="2"/>
  <c r="B69" i="2"/>
  <c r="B48" i="2"/>
  <c r="B79" i="2"/>
  <c r="B67" i="2"/>
  <c r="B34" i="2"/>
  <c r="C57" i="2"/>
  <c r="AG4" i="2"/>
  <c r="C62" i="2"/>
  <c r="C55" i="2"/>
  <c r="B53" i="2"/>
  <c r="B15" i="2"/>
  <c r="B89" i="2"/>
  <c r="B75" i="2"/>
  <c r="B90" i="2"/>
  <c r="B27" i="2"/>
  <c r="B9" i="2"/>
  <c r="B62" i="2"/>
  <c r="B55" i="2"/>
  <c r="B49" i="2"/>
  <c r="B70" i="2"/>
  <c r="B57" i="2"/>
  <c r="B37" i="2"/>
  <c r="B36" i="2"/>
  <c r="B50" i="2"/>
  <c r="B22" i="2"/>
  <c r="B73" i="2"/>
  <c r="B33" i="2"/>
  <c r="B25" i="2"/>
  <c r="B46" i="2"/>
  <c r="C36" i="2"/>
  <c r="C15" i="2"/>
  <c r="C50" i="2"/>
  <c r="C53" i="2"/>
  <c r="C89" i="2"/>
  <c r="C75" i="2"/>
  <c r="C22" i="2"/>
  <c r="C27" i="2"/>
  <c r="AH102" i="2"/>
  <c r="AD93" i="2" l="1"/>
  <c r="AE14" i="2"/>
  <c r="AD14" i="2" s="1"/>
  <c r="AD67" i="2"/>
  <c r="AG67" i="2" s="1"/>
  <c r="AD65" i="2"/>
  <c r="AG65" i="2" s="1"/>
  <c r="AD77" i="2"/>
  <c r="AG77" i="2" s="1"/>
  <c r="Z77" i="2" s="1"/>
  <c r="AD94" i="2"/>
  <c r="AG94" i="2" s="1"/>
  <c r="AD52" i="2"/>
  <c r="AG52" i="2" s="1"/>
  <c r="AD64" i="2"/>
  <c r="AG64" i="2" s="1"/>
  <c r="Z64" i="2" s="1"/>
  <c r="AD44" i="2"/>
  <c r="AD72" i="2"/>
  <c r="AG72" i="2" s="1"/>
  <c r="Z72" i="2" s="1"/>
  <c r="AD61" i="2"/>
  <c r="AG61" i="2" s="1"/>
  <c r="Z61" i="2" s="1"/>
  <c r="AD88" i="2"/>
  <c r="AG88" i="2" s="1"/>
  <c r="Z88" i="2" s="1"/>
  <c r="AD68" i="2"/>
  <c r="AG68" i="2" s="1"/>
  <c r="Z68" i="2" s="1"/>
  <c r="AD97" i="2"/>
  <c r="AG97" i="2" s="1"/>
  <c r="Z97" i="2" s="1"/>
  <c r="AD56" i="2"/>
  <c r="AG56" i="2" s="1"/>
  <c r="Z56" i="2" s="1"/>
  <c r="AD47" i="2"/>
  <c r="AG47" i="2" s="1"/>
  <c r="AD86" i="2"/>
  <c r="AG86" i="2" s="1"/>
  <c r="Z86" i="2" s="1"/>
  <c r="AD85" i="2"/>
  <c r="AG85" i="2" s="1"/>
  <c r="AD92" i="2"/>
  <c r="AG92" i="2" s="1"/>
  <c r="Z92" i="2" s="1"/>
  <c r="AD78" i="2"/>
  <c r="AG78" i="2" s="1"/>
  <c r="Z78" i="2" s="1"/>
  <c r="AD76" i="2"/>
  <c r="AD74" i="2"/>
  <c r="AG74" i="2" s="1"/>
  <c r="Z74" i="2" s="1"/>
  <c r="AD89" i="2"/>
  <c r="AG89" i="2" s="1"/>
  <c r="AD98" i="2"/>
  <c r="AG98" i="2" s="1"/>
  <c r="AD63" i="2"/>
  <c r="AD96" i="2"/>
  <c r="AG96" i="2" s="1"/>
  <c r="Z96" i="2" s="1"/>
  <c r="AD38" i="2"/>
  <c r="AG38" i="2" s="1"/>
  <c r="Z38" i="2" s="1"/>
  <c r="AD91" i="2"/>
  <c r="AG91" i="2" s="1"/>
  <c r="AD82" i="2"/>
  <c r="AG82" i="2" s="1"/>
  <c r="Z82" i="2" s="1"/>
  <c r="AD99" i="2"/>
  <c r="AG99" i="2" s="1"/>
  <c r="AD95" i="2"/>
  <c r="AG95" i="2" s="1"/>
  <c r="Z95" i="2" s="1"/>
  <c r="AD66" i="2"/>
  <c r="AG66" i="2" s="1"/>
  <c r="Z66" i="2" s="1"/>
  <c r="AD79" i="2"/>
  <c r="AG79" i="2" s="1"/>
  <c r="AD80" i="2"/>
  <c r="AG80" i="2" s="1"/>
  <c r="Z80" i="2" s="1"/>
  <c r="AD84" i="2"/>
  <c r="AG84" i="2" s="1"/>
  <c r="AD101" i="2"/>
  <c r="AG101" i="2" s="1"/>
  <c r="Z101" i="2" s="1"/>
  <c r="AD83" i="2"/>
  <c r="AG83" i="2" s="1"/>
  <c r="Z83" i="2" s="1"/>
  <c r="AD87" i="2"/>
  <c r="AG87" i="2" s="1"/>
  <c r="Z87" i="2" s="1"/>
  <c r="AD100" i="2"/>
  <c r="AG100" i="2" s="1"/>
  <c r="Z100" i="2" s="1"/>
  <c r="AE61" i="2"/>
  <c r="AE15" i="2"/>
  <c r="AD15" i="2" s="1"/>
  <c r="AE98" i="2"/>
  <c r="AE94" i="2"/>
  <c r="AE47" i="2"/>
  <c r="AE10" i="2"/>
  <c r="AD10" i="2" s="1"/>
  <c r="AG10" i="2" s="1"/>
  <c r="Z10" i="2" s="1"/>
  <c r="AE71" i="2"/>
  <c r="AD71" i="2" s="1"/>
  <c r="AG71" i="2" s="1"/>
  <c r="Z71" i="2" s="1"/>
  <c r="AE84" i="2"/>
  <c r="AE86" i="2"/>
  <c r="AE30" i="2"/>
  <c r="AD30" i="2" s="1"/>
  <c r="AG30" i="2" s="1"/>
  <c r="AE8" i="2"/>
  <c r="AD8" i="2" s="1"/>
  <c r="AG8" i="2" s="1"/>
  <c r="AE53" i="2"/>
  <c r="AD53" i="2" s="1"/>
  <c r="AG53" i="2" s="1"/>
  <c r="AE11" i="2"/>
  <c r="AD11" i="2" s="1"/>
  <c r="AG11" i="2" s="1"/>
  <c r="AE85" i="2"/>
  <c r="AE68" i="2"/>
  <c r="AE60" i="2"/>
  <c r="AD60" i="2" s="1"/>
  <c r="AG60" i="2" s="1"/>
  <c r="Z60" i="2" s="1"/>
  <c r="AG93" i="2"/>
  <c r="Z93" i="2" s="1"/>
  <c r="AE48" i="2"/>
  <c r="AD48" i="2" s="1"/>
  <c r="AE39" i="2"/>
  <c r="AD39" i="2" s="1"/>
  <c r="AG39" i="2" s="1"/>
  <c r="Z39" i="2" s="1"/>
  <c r="AE66" i="2"/>
  <c r="AE13" i="2"/>
  <c r="AD13" i="2" s="1"/>
  <c r="AG13" i="2" s="1"/>
  <c r="Z13" i="2" s="1"/>
  <c r="AE52" i="2"/>
  <c r="AE38" i="2"/>
  <c r="AE74" i="2"/>
  <c r="AE101" i="2"/>
  <c r="AE64" i="2"/>
  <c r="AE16" i="2"/>
  <c r="AD16" i="2" s="1"/>
  <c r="AG16" i="2" s="1"/>
  <c r="Z16" i="2" s="1"/>
  <c r="AE40" i="2"/>
  <c r="AD40" i="2" s="1"/>
  <c r="AG40" i="2" s="1"/>
  <c r="AE92" i="2"/>
  <c r="AE69" i="2"/>
  <c r="AD69" i="2" s="1"/>
  <c r="AG69" i="2" s="1"/>
  <c r="AE43" i="2"/>
  <c r="AD43" i="2" s="1"/>
  <c r="AG43" i="2" s="1"/>
  <c r="AE83" i="2"/>
  <c r="AE34" i="2"/>
  <c r="AD34" i="2" s="1"/>
  <c r="AG34" i="2" s="1"/>
  <c r="Z34" i="2" s="1"/>
  <c r="AE87" i="2"/>
  <c r="AE12" i="2"/>
  <c r="AD12" i="2" s="1"/>
  <c r="AG12" i="2" s="1"/>
  <c r="Z12" i="2" s="1"/>
  <c r="AE95" i="2"/>
  <c r="AE37" i="2"/>
  <c r="AD37" i="2" s="1"/>
  <c r="AG37" i="2" s="1"/>
  <c r="Z37" i="2" s="1"/>
  <c r="AE26" i="2"/>
  <c r="AD26" i="2" s="1"/>
  <c r="AG26" i="2" s="1"/>
  <c r="Z26" i="2" s="1"/>
  <c r="AE62" i="2"/>
  <c r="AD62" i="2" s="1"/>
  <c r="AG62" i="2" s="1"/>
  <c r="AE75" i="2"/>
  <c r="AD75" i="2" s="1"/>
  <c r="AG75" i="2" s="1"/>
  <c r="AE97" i="2"/>
  <c r="AE31" i="2"/>
  <c r="AD31" i="2" s="1"/>
  <c r="AG31" i="2" s="1"/>
  <c r="Z31" i="2" s="1"/>
  <c r="AG76" i="2"/>
  <c r="Z76" i="2" s="1"/>
  <c r="AE76" i="2"/>
  <c r="AG63" i="2"/>
  <c r="AE23" i="2"/>
  <c r="AD23" i="2" s="1"/>
  <c r="AG23" i="2" s="1"/>
  <c r="Z23" i="2" s="1"/>
  <c r="AE96" i="2"/>
  <c r="AE100" i="2"/>
  <c r="AE28" i="2"/>
  <c r="AD28" i="2" s="1"/>
  <c r="AG28" i="2" s="1"/>
  <c r="AE41" i="2"/>
  <c r="AD41" i="2" s="1"/>
  <c r="AG41" i="2" s="1"/>
  <c r="Z41" i="2" s="1"/>
  <c r="AE59" i="2"/>
  <c r="AD59" i="2" s="1"/>
  <c r="AG59" i="2" s="1"/>
  <c r="Z59" i="2" s="1"/>
  <c r="AE58" i="2"/>
  <c r="AD58" i="2" s="1"/>
  <c r="AG58" i="2" s="1"/>
  <c r="Z58" i="2" s="1"/>
  <c r="AE32" i="2"/>
  <c r="AD32" i="2" s="1"/>
  <c r="AG32" i="2" s="1"/>
  <c r="Z32" i="2" s="1"/>
  <c r="AE91" i="2"/>
  <c r="AE44" i="2"/>
  <c r="AE82" i="2"/>
  <c r="AE79" i="2"/>
  <c r="AE78" i="2"/>
  <c r="AE21" i="2"/>
  <c r="AD21" i="2" s="1"/>
  <c r="AG21" i="2" s="1"/>
  <c r="Z21" i="2" s="1"/>
  <c r="AE7" i="2"/>
  <c r="AD7" i="2" s="1"/>
  <c r="AG7" i="2" s="1"/>
  <c r="AE63" i="2"/>
  <c r="AE51" i="2"/>
  <c r="AD51" i="2" s="1"/>
  <c r="AG51" i="2" s="1"/>
  <c r="AE56" i="2"/>
  <c r="AE45" i="2"/>
  <c r="AD45" i="2" s="1"/>
  <c r="AG45" i="2" s="1"/>
  <c r="Z45" i="2" s="1"/>
  <c r="AE19" i="2"/>
  <c r="AD19" i="2" s="1"/>
  <c r="AG19" i="2" s="1"/>
  <c r="AE81" i="2"/>
  <c r="AD81" i="2" s="1"/>
  <c r="AG81" i="2" s="1"/>
  <c r="Z81" i="2" s="1"/>
  <c r="AE80" i="2"/>
  <c r="AE35" i="2"/>
  <c r="AD35" i="2" s="1"/>
  <c r="AG35" i="2" s="1"/>
  <c r="AE29" i="2"/>
  <c r="AD29" i="2" s="1"/>
  <c r="AG29" i="2" s="1"/>
  <c r="Z29" i="2" s="1"/>
  <c r="AE20" i="2"/>
  <c r="AD20" i="2" s="1"/>
  <c r="AG20" i="2" s="1"/>
  <c r="Z20" i="2" s="1"/>
  <c r="AE67" i="2"/>
  <c r="AE18" i="2"/>
  <c r="AD18" i="2" s="1"/>
  <c r="AG18" i="2" s="1"/>
  <c r="AE17" i="2"/>
  <c r="AD17" i="2" s="1"/>
  <c r="AG17" i="2" s="1"/>
  <c r="Z17" i="2" s="1"/>
  <c r="AE89" i="2"/>
  <c r="AG44" i="2"/>
  <c r="AE72" i="2"/>
  <c r="AE99" i="2"/>
  <c r="AE24" i="2"/>
  <c r="AD24" i="2" s="1"/>
  <c r="AG24" i="2" s="1"/>
  <c r="Z24" i="2" s="1"/>
  <c r="AE42" i="2"/>
  <c r="AD42" i="2" s="1"/>
  <c r="AG42" i="2" s="1"/>
  <c r="Z42" i="2" s="1"/>
  <c r="AE65" i="2"/>
  <c r="AE54" i="2"/>
  <c r="AD54" i="2" s="1"/>
  <c r="AG54" i="2" s="1"/>
  <c r="Z54" i="2" s="1"/>
  <c r="AE88" i="2"/>
  <c r="AE93" i="2"/>
  <c r="AE77" i="2"/>
  <c r="AE50" i="2"/>
  <c r="AD50" i="2" s="1"/>
  <c r="AE33" i="2"/>
  <c r="AD33" i="2" s="1"/>
  <c r="AE36" i="2"/>
  <c r="AD36" i="2" s="1"/>
  <c r="AE90" i="2"/>
  <c r="AD90" i="2" s="1"/>
  <c r="AE27" i="2"/>
  <c r="AD27" i="2" s="1"/>
  <c r="AE73" i="2"/>
  <c r="AE55" i="2"/>
  <c r="AD55" i="2" s="1"/>
  <c r="AE57" i="2"/>
  <c r="AD57" i="2" s="1"/>
  <c r="AE25" i="2"/>
  <c r="AD25" i="2" s="1"/>
  <c r="AE49" i="2"/>
  <c r="AE22" i="2"/>
  <c r="AE9" i="2"/>
  <c r="AD9" i="2" s="1"/>
  <c r="AE70" i="2"/>
  <c r="AD70" i="2" s="1"/>
  <c r="AE46" i="2"/>
  <c r="Z94" i="2"/>
  <c r="Z85" i="2"/>
  <c r="Z47" i="2" l="1"/>
  <c r="AG14" i="2"/>
  <c r="Z14" i="2" s="1"/>
  <c r="Z8" i="2"/>
  <c r="Z98" i="2"/>
  <c r="Z30" i="2"/>
  <c r="Z84" i="2"/>
  <c r="Z11" i="2"/>
  <c r="AG48" i="2"/>
  <c r="Z48" i="2" s="1"/>
  <c r="AD73" i="2"/>
  <c r="AG73" i="2" s="1"/>
  <c r="AG15" i="2"/>
  <c r="Z15" i="2" s="1"/>
  <c r="AD22" i="2"/>
  <c r="AG22" i="2" s="1"/>
  <c r="AD49" i="2"/>
  <c r="AG49" i="2" s="1"/>
  <c r="Z49" i="2" s="1"/>
  <c r="AD46" i="2"/>
  <c r="AG46" i="2" s="1"/>
  <c r="Z62" i="2"/>
  <c r="Z7" i="2"/>
  <c r="Z52" i="2"/>
  <c r="Z65" i="2"/>
  <c r="Z69" i="2"/>
  <c r="Z51" i="2"/>
  <c r="Z35" i="2"/>
  <c r="Z40" i="2"/>
  <c r="Z19" i="2"/>
  <c r="Z63" i="2"/>
  <c r="Z43" i="2"/>
  <c r="Z44" i="2"/>
  <c r="Z91" i="2"/>
  <c r="Z75" i="2"/>
  <c r="Z53" i="2"/>
  <c r="Z99" i="2"/>
  <c r="Z79" i="2"/>
  <c r="Z89" i="2"/>
  <c r="Z28" i="2"/>
  <c r="Z67" i="2"/>
  <c r="Z18" i="2"/>
  <c r="AG55" i="2"/>
  <c r="Z55" i="2" s="1"/>
  <c r="AG36" i="2"/>
  <c r="Z36" i="2" s="1"/>
  <c r="AG33" i="2"/>
  <c r="Z33" i="2" s="1"/>
  <c r="AG50" i="2"/>
  <c r="AG25" i="2"/>
  <c r="AG9" i="2"/>
  <c r="AG70" i="2"/>
  <c r="AG57" i="2"/>
  <c r="AG27" i="2"/>
  <c r="AG90" i="2"/>
  <c r="Z73" i="2" l="1"/>
  <c r="Z46" i="2"/>
  <c r="Z22" i="2"/>
  <c r="Z9" i="2"/>
  <c r="Z50" i="2"/>
  <c r="Z70" i="2"/>
  <c r="Z57" i="2"/>
  <c r="Z90" i="2"/>
  <c r="Z27" i="2"/>
  <c r="Z25" i="2"/>
</calcChain>
</file>

<file path=xl/sharedStrings.xml><?xml version="1.0" encoding="utf-8"?>
<sst xmlns="http://schemas.openxmlformats.org/spreadsheetml/2006/main" count="2276" uniqueCount="723">
  <si>
    <t>Rendező intézmény:</t>
  </si>
  <si>
    <t>Főrendező:</t>
  </si>
  <si>
    <t>Főbíró:</t>
  </si>
  <si>
    <t>Sportbírók:</t>
  </si>
  <si>
    <t>Időjárás:</t>
  </si>
  <si>
    <t>Megjegyzés:</t>
  </si>
  <si>
    <t>A verseny neve:</t>
  </si>
  <si>
    <t>Ideje:</t>
  </si>
  <si>
    <t>Helye:</t>
  </si>
  <si>
    <t>HEC  points</t>
  </si>
  <si>
    <t>FLY OFF 1</t>
  </si>
  <si>
    <t>FLY OFF 2</t>
  </si>
  <si>
    <t>FLY OFF 3</t>
  </si>
  <si>
    <t>total</t>
  </si>
  <si>
    <t>Jun</t>
  </si>
  <si>
    <t>%</t>
  </si>
  <si>
    <t>HUN</t>
  </si>
  <si>
    <t>Vezetéknév</t>
  </si>
  <si>
    <t>Keresztnév</t>
  </si>
  <si>
    <t>F1A</t>
  </si>
  <si>
    <t>Helyezés</t>
  </si>
  <si>
    <t>Pontszám</t>
  </si>
  <si>
    <t>Rangl. Pont</t>
  </si>
  <si>
    <t>Pont</t>
  </si>
  <si>
    <t>alap pont</t>
  </si>
  <si>
    <t>Bónusz pont</t>
  </si>
  <si>
    <t>F1B</t>
  </si>
  <si>
    <t>F1C</t>
  </si>
  <si>
    <t>F1Q</t>
  </si>
  <si>
    <t>F1H</t>
  </si>
  <si>
    <t>F1A ifi</t>
  </si>
  <si>
    <t>F1H ifi</t>
  </si>
  <si>
    <t>Megelőzött versenyző</t>
  </si>
  <si>
    <t>Kategória</t>
  </si>
  <si>
    <t>Értékelt versenyzők száma:</t>
  </si>
  <si>
    <t>Junior</t>
  </si>
  <si>
    <t>holtverseny</t>
  </si>
  <si>
    <t>Ifi mindössz</t>
  </si>
  <si>
    <t>WC</t>
  </si>
  <si>
    <t>HEC</t>
  </si>
  <si>
    <t>HUN-0426</t>
  </si>
  <si>
    <t>Bónusz pont létszámhoz</t>
  </si>
  <si>
    <t>Alap pont helyezés szerint</t>
  </si>
  <si>
    <t>HUN-4947</t>
  </si>
  <si>
    <t>A50</t>
  </si>
  <si>
    <t>A13</t>
  </si>
  <si>
    <t>A18</t>
  </si>
  <si>
    <t>A71</t>
  </si>
  <si>
    <t>A75</t>
  </si>
  <si>
    <t>A54</t>
  </si>
  <si>
    <t>A55</t>
  </si>
  <si>
    <t>A77</t>
  </si>
  <si>
    <t>A59</t>
  </si>
  <si>
    <t>A33</t>
  </si>
  <si>
    <t>A29</t>
  </si>
  <si>
    <t>A57</t>
  </si>
  <si>
    <t>A66</t>
  </si>
  <si>
    <t>A26</t>
  </si>
  <si>
    <t>A38</t>
  </si>
  <si>
    <t>A17</t>
  </si>
  <si>
    <t>A32</t>
  </si>
  <si>
    <t>A15</t>
  </si>
  <si>
    <t>A21</t>
  </si>
  <si>
    <t>A65</t>
  </si>
  <si>
    <t>A58</t>
  </si>
  <si>
    <t>A24</t>
  </si>
  <si>
    <t>A48</t>
  </si>
  <si>
    <t>A44</t>
  </si>
  <si>
    <t>A28</t>
  </si>
  <si>
    <t>A74</t>
  </si>
  <si>
    <t>A35</t>
  </si>
  <si>
    <t>A43</t>
  </si>
  <si>
    <t>A67</t>
  </si>
  <si>
    <t>A25</t>
  </si>
  <si>
    <t>A12</t>
  </si>
  <si>
    <t>A72</t>
  </si>
  <si>
    <t>A20</t>
  </si>
  <si>
    <t>A41</t>
  </si>
  <si>
    <t>A78</t>
  </si>
  <si>
    <t>A16</t>
  </si>
  <si>
    <t>A11</t>
  </si>
  <si>
    <t>A27</t>
  </si>
  <si>
    <t>A56</t>
  </si>
  <si>
    <t>A68</t>
  </si>
  <si>
    <t>A62</t>
  </si>
  <si>
    <t>A69</t>
  </si>
  <si>
    <t>A49</t>
  </si>
  <si>
    <t>A51</t>
  </si>
  <si>
    <t>A14</t>
  </si>
  <si>
    <t>A37</t>
  </si>
  <si>
    <t>A19</t>
  </si>
  <si>
    <t>A63</t>
  </si>
  <si>
    <t>A36</t>
  </si>
  <si>
    <t>A40</t>
  </si>
  <si>
    <t>A52</t>
  </si>
  <si>
    <t>A45</t>
  </si>
  <si>
    <t>A39</t>
  </si>
  <si>
    <t>A31</t>
  </si>
  <si>
    <t>ISR</t>
  </si>
  <si>
    <t>SWE</t>
  </si>
  <si>
    <t>FRA</t>
  </si>
  <si>
    <t>RUS</t>
  </si>
  <si>
    <t>ROU</t>
  </si>
  <si>
    <t>SLO</t>
  </si>
  <si>
    <t>SLO-142.051</t>
  </si>
  <si>
    <t>GER</t>
  </si>
  <si>
    <t>ROU-496</t>
  </si>
  <si>
    <t>SVK</t>
  </si>
  <si>
    <t>FIN</t>
  </si>
  <si>
    <t>POL</t>
  </si>
  <si>
    <t>TUR</t>
  </si>
  <si>
    <t>UKR</t>
  </si>
  <si>
    <t>AUT</t>
  </si>
  <si>
    <t>HUN-5230</t>
  </si>
  <si>
    <t>NED</t>
  </si>
  <si>
    <t>B31</t>
  </si>
  <si>
    <t>B30</t>
  </si>
  <si>
    <t>B28</t>
  </si>
  <si>
    <t>B25</t>
  </si>
  <si>
    <t>B33</t>
  </si>
  <si>
    <t>B24</t>
  </si>
  <si>
    <t>B45</t>
  </si>
  <si>
    <t>B15</t>
  </si>
  <si>
    <t>B39</t>
  </si>
  <si>
    <t>B20</t>
  </si>
  <si>
    <t>B34</t>
  </si>
  <si>
    <t>B26</t>
  </si>
  <si>
    <t>B14</t>
  </si>
  <si>
    <t>B36</t>
  </si>
  <si>
    <t>B11</t>
  </si>
  <si>
    <t>B12</t>
  </si>
  <si>
    <t>B27</t>
  </si>
  <si>
    <t>B32</t>
  </si>
  <si>
    <t>B19</t>
  </si>
  <si>
    <t>B13</t>
  </si>
  <si>
    <t>B22</t>
  </si>
  <si>
    <t>B38</t>
  </si>
  <si>
    <t>UKR-102</t>
  </si>
  <si>
    <t>CZE</t>
  </si>
  <si>
    <t>POL-4526</t>
  </si>
  <si>
    <t>NOR</t>
  </si>
  <si>
    <t>NOR-564</t>
  </si>
  <si>
    <t>CRO</t>
  </si>
  <si>
    <t>F-033</t>
  </si>
  <si>
    <t>GER-183</t>
  </si>
  <si>
    <t>TUR-069</t>
  </si>
  <si>
    <t>C11</t>
  </si>
  <si>
    <t>C17</t>
  </si>
  <si>
    <t>C12</t>
  </si>
  <si>
    <t>C18</t>
  </si>
  <si>
    <t>C22</t>
  </si>
  <si>
    <t>POL-2588</t>
  </si>
  <si>
    <t>H12</t>
  </si>
  <si>
    <t>H13</t>
  </si>
  <si>
    <t>H19</t>
  </si>
  <si>
    <t>H17</t>
  </si>
  <si>
    <t>H16</t>
  </si>
  <si>
    <t>H20</t>
  </si>
  <si>
    <t>H14</t>
  </si>
  <si>
    <t>H11</t>
  </si>
  <si>
    <t>H10</t>
  </si>
  <si>
    <t>GBR</t>
  </si>
  <si>
    <t>László</t>
  </si>
  <si>
    <t>Roman</t>
  </si>
  <si>
    <t>Gergely</t>
  </si>
  <si>
    <t>Martin Benedek</t>
  </si>
  <si>
    <t>István</t>
  </si>
  <si>
    <t>Péter</t>
  </si>
  <si>
    <t>Luca</t>
  </si>
  <si>
    <t>Vilmos</t>
  </si>
  <si>
    <t>Balázs</t>
  </si>
  <si>
    <t>Réka</t>
  </si>
  <si>
    <t>C</t>
  </si>
  <si>
    <t>S</t>
  </si>
  <si>
    <t>O</t>
  </si>
  <si>
    <t>J</t>
  </si>
  <si>
    <t>27. Herend Cup</t>
  </si>
  <si>
    <t>Szentes</t>
  </si>
  <si>
    <t>GONZÁLEZ LÓPEZ</t>
  </si>
  <si>
    <t>Ramiro</t>
  </si>
  <si>
    <t>WUTZL</t>
  </si>
  <si>
    <t>Franz</t>
  </si>
  <si>
    <t>ARINGER</t>
  </si>
  <si>
    <t>Gerhard</t>
  </si>
  <si>
    <t>FUSS</t>
  </si>
  <si>
    <t>Helmut</t>
  </si>
  <si>
    <t>BIERBAUER</t>
  </si>
  <si>
    <t>Marco</t>
  </si>
  <si>
    <t>KUSICKA</t>
  </si>
  <si>
    <t>Igor</t>
  </si>
  <si>
    <t>LESKO</t>
  </si>
  <si>
    <t>Robert</t>
  </si>
  <si>
    <t>BOMBEK</t>
  </si>
  <si>
    <t xml:space="preserve">FRIC </t>
  </si>
  <si>
    <t>Dusan</t>
  </si>
  <si>
    <t>KULICH</t>
  </si>
  <si>
    <t>Matous</t>
  </si>
  <si>
    <t>VOSEJPKA</t>
  </si>
  <si>
    <t>Jan</t>
  </si>
  <si>
    <t>HANHILAMMI</t>
  </si>
  <si>
    <t>Tapio</t>
  </si>
  <si>
    <t>STORMI</t>
  </si>
  <si>
    <t>Heli</t>
  </si>
  <si>
    <t>ABERLENC</t>
  </si>
  <si>
    <t>Frederic</t>
  </si>
  <si>
    <t>BERNARD</t>
  </si>
  <si>
    <t>Gilles</t>
  </si>
  <si>
    <t>POUZET</t>
  </si>
  <si>
    <t>Bertrand</t>
  </si>
  <si>
    <t>JACK</t>
  </si>
  <si>
    <t>Richard</t>
  </si>
  <si>
    <t>ASSMUSS</t>
  </si>
  <si>
    <t>Ron</t>
  </si>
  <si>
    <t>HONIG</t>
  </si>
  <si>
    <t>Bernd</t>
  </si>
  <si>
    <t>BAJORAT</t>
  </si>
  <si>
    <t>Volker</t>
  </si>
  <si>
    <t>REUSS</t>
  </si>
  <si>
    <t>Steffen</t>
  </si>
  <si>
    <t>STROBEL</t>
  </si>
  <si>
    <t>Thomas</t>
  </si>
  <si>
    <t xml:space="preserve">ADAMETZ </t>
  </si>
  <si>
    <t>Frank</t>
  </si>
  <si>
    <t>HALBMEIER</t>
  </si>
  <si>
    <t>Dirk</t>
  </si>
  <si>
    <t>MUELLER</t>
  </si>
  <si>
    <t>Burkhart</t>
  </si>
  <si>
    <t>PASTOR</t>
  </si>
  <si>
    <t>Melanie</t>
  </si>
  <si>
    <t>PASTOR-KÄPPNER</t>
  </si>
  <si>
    <t>Nico</t>
  </si>
  <si>
    <t>SCHELLHASE</t>
  </si>
  <si>
    <t>Jörg</t>
  </si>
  <si>
    <t>WEIMER</t>
  </si>
  <si>
    <t>SARUSI KISS</t>
  </si>
  <si>
    <t>CSIKÁR</t>
  </si>
  <si>
    <t>Imre Móric</t>
  </si>
  <si>
    <t xml:space="preserve">LIPCSEI </t>
  </si>
  <si>
    <t>Sándor</t>
  </si>
  <si>
    <t>GUTI</t>
  </si>
  <si>
    <t>József</t>
  </si>
  <si>
    <t>MORÁR</t>
  </si>
  <si>
    <t>Dániel</t>
  </si>
  <si>
    <t>NAGY</t>
  </si>
  <si>
    <t>Csaba</t>
  </si>
  <si>
    <t>VASAS</t>
  </si>
  <si>
    <t>György</t>
  </si>
  <si>
    <t>HALÁSZ SZABÓ</t>
  </si>
  <si>
    <t>Levente</t>
  </si>
  <si>
    <t>KERNER</t>
  </si>
  <si>
    <t>PÉK</t>
  </si>
  <si>
    <t>BOTTYÁN</t>
  </si>
  <si>
    <t>Viktor</t>
  </si>
  <si>
    <t>VERNYIK</t>
  </si>
  <si>
    <t xml:space="preserve">KLENOCZKI </t>
  </si>
  <si>
    <t xml:space="preserve">László </t>
  </si>
  <si>
    <t>SHICHMAN</t>
  </si>
  <si>
    <t>Ittai</t>
  </si>
  <si>
    <t>KRAUS</t>
  </si>
  <si>
    <t>Yaron</t>
  </si>
  <si>
    <t>ROSSEN</t>
  </si>
  <si>
    <t>Mark</t>
  </si>
  <si>
    <t>DUIJGHUISEN</t>
  </si>
  <si>
    <t>Bastiaan</t>
  </si>
  <si>
    <t>LAMERS</t>
  </si>
  <si>
    <t>Kevin</t>
  </si>
  <si>
    <t>BRINZOI</t>
  </si>
  <si>
    <t>Constantin - Aurelian</t>
  </si>
  <si>
    <t>KOSONOZHKIN</t>
  </si>
  <si>
    <t>Mikhail</t>
  </si>
  <si>
    <t>LOMOV</t>
  </si>
  <si>
    <t>Nikolay</t>
  </si>
  <si>
    <t xml:space="preserve">BITEZNIK </t>
  </si>
  <si>
    <t>Luka</t>
  </si>
  <si>
    <t>HRAST</t>
  </si>
  <si>
    <t>Matija</t>
  </si>
  <si>
    <t>KOGLOT</t>
  </si>
  <si>
    <t>Roland</t>
  </si>
  <si>
    <t>HUDÁK</t>
  </si>
  <si>
    <t>Gabriel</t>
  </si>
  <si>
    <t>BETÁK</t>
  </si>
  <si>
    <t>Matej</t>
  </si>
  <si>
    <t xml:space="preserve">KLOBUŠICKÝ </t>
  </si>
  <si>
    <t>Filip</t>
  </si>
  <si>
    <t>BEZAK</t>
  </si>
  <si>
    <t>Ivan</t>
  </si>
  <si>
    <t xml:space="preserve">PITLANIČ </t>
  </si>
  <si>
    <t>Miroslav</t>
  </si>
  <si>
    <t>ZACHARA</t>
  </si>
  <si>
    <t>Samuel</t>
  </si>
  <si>
    <t>PERSSON</t>
  </si>
  <si>
    <t>Anders</t>
  </si>
  <si>
    <t>FINDAHL</t>
  </si>
  <si>
    <t>Per</t>
  </si>
  <si>
    <t>HELLGREN</t>
  </si>
  <si>
    <t>Ismail</t>
  </si>
  <si>
    <t>Mehmet Saim</t>
  </si>
  <si>
    <t>PSHENYCHNYY</t>
  </si>
  <si>
    <t>Oleh</t>
  </si>
  <si>
    <t>GRUSHKOVSKIY</t>
  </si>
  <si>
    <t>Dmytro</t>
  </si>
  <si>
    <t>Yuri</t>
  </si>
  <si>
    <t>BARRON</t>
  </si>
  <si>
    <t>Andrew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</si>
  <si>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</si>
  <si>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</si>
  <si>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</si>
  <si>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</si>
  <si>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</si>
  <si>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</si>
  <si>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</si>
  <si>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</si>
  <si>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</si>
  <si>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</si>
  <si>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A22</t>
  </si>
  <si>
    <t>A23</t>
  </si>
  <si>
    <t>A30</t>
  </si>
  <si>
    <t>A34</t>
  </si>
  <si>
    <t>A42</t>
  </si>
  <si>
    <t>A46</t>
  </si>
  <si>
    <t>A47</t>
  </si>
  <si>
    <t>A53</t>
  </si>
  <si>
    <t>A60</t>
  </si>
  <si>
    <t>A61</t>
  </si>
  <si>
    <t>A64</t>
  </si>
  <si>
    <t>A70</t>
  </si>
  <si>
    <t>A73</t>
  </si>
  <si>
    <t>A76</t>
  </si>
  <si>
    <t>ARG</t>
  </si>
  <si>
    <t>USA</t>
  </si>
  <si>
    <t>ARG040034A</t>
  </si>
  <si>
    <t>AUT-4300600003</t>
  </si>
  <si>
    <t>F-003</t>
  </si>
  <si>
    <t>F-002</t>
  </si>
  <si>
    <t>F-008</t>
  </si>
  <si>
    <t>CZE-1008</t>
  </si>
  <si>
    <t>CZE-1576</t>
  </si>
  <si>
    <t>CZE-1091</t>
  </si>
  <si>
    <t>FIN-5574</t>
  </si>
  <si>
    <t>FRA-23116</t>
  </si>
  <si>
    <t>FRA-8075</t>
  </si>
  <si>
    <t>FRA-917</t>
  </si>
  <si>
    <t>GER 3024</t>
  </si>
  <si>
    <t>GER-3017</t>
  </si>
  <si>
    <t>GER-2567</t>
  </si>
  <si>
    <t>GER-1639</t>
  </si>
  <si>
    <t>GER-313</t>
  </si>
  <si>
    <t>GER-4227</t>
  </si>
  <si>
    <t>GER-2812</t>
  </si>
  <si>
    <t>GER-2073</t>
  </si>
  <si>
    <t>HUN-069</t>
  </si>
  <si>
    <t>HUN-5592</t>
  </si>
  <si>
    <t>HUN-0145</t>
  </si>
  <si>
    <t>HUN-5003</t>
  </si>
  <si>
    <t>HUN-1742</t>
  </si>
  <si>
    <t>HUN-0144</t>
  </si>
  <si>
    <t>HUN-1981</t>
  </si>
  <si>
    <t>HUN-5727</t>
  </si>
  <si>
    <t>HUN-3761</t>
  </si>
  <si>
    <t>HUN-246</t>
  </si>
  <si>
    <t>HUN4848</t>
  </si>
  <si>
    <t>4-22204</t>
  </si>
  <si>
    <t>RUS-2534</t>
  </si>
  <si>
    <t>RUS-02537</t>
  </si>
  <si>
    <t>SLO-124.020</t>
  </si>
  <si>
    <t>SLO-174.007</t>
  </si>
  <si>
    <t>SVK-1065</t>
  </si>
  <si>
    <t>SVK-1142</t>
  </si>
  <si>
    <t>SVK-1335</t>
  </si>
  <si>
    <t>SVK-1078</t>
  </si>
  <si>
    <t>SVK-1158</t>
  </si>
  <si>
    <t>SVK-1138</t>
  </si>
  <si>
    <t>SWE08335</t>
  </si>
  <si>
    <t>SWE-15125</t>
  </si>
  <si>
    <t>SWE-40391</t>
  </si>
  <si>
    <t>UKR-104</t>
  </si>
  <si>
    <t>USA 14095</t>
  </si>
  <si>
    <t>FAI ID</t>
  </si>
  <si>
    <t>SOKOLIC</t>
  </si>
  <si>
    <t>Danko</t>
  </si>
  <si>
    <t>FRANIC</t>
  </si>
  <si>
    <t>Ante</t>
  </si>
  <si>
    <t>TOMLJANOVIC</t>
  </si>
  <si>
    <t>Vinko</t>
  </si>
  <si>
    <t>SABO</t>
  </si>
  <si>
    <t>Soniboj</t>
  </si>
  <si>
    <t>CIHAK</t>
  </si>
  <si>
    <t>DROBISZ</t>
  </si>
  <si>
    <t>Lubomír</t>
  </si>
  <si>
    <t>HARTL</t>
  </si>
  <si>
    <t>Martin</t>
  </si>
  <si>
    <t xml:space="preserve">KALANDRA </t>
  </si>
  <si>
    <t>URBAN</t>
  </si>
  <si>
    <t>Vladislav</t>
  </si>
  <si>
    <t>BARBERIS</t>
  </si>
  <si>
    <t>Didier</t>
  </si>
  <si>
    <t xml:space="preserve">CHENEAU </t>
  </si>
  <si>
    <t>Jean Claude</t>
  </si>
  <si>
    <t>MARQUOIS</t>
  </si>
  <si>
    <t>Bernard</t>
  </si>
  <si>
    <t>PEERS</t>
  </si>
  <si>
    <t>Russell</t>
  </si>
  <si>
    <t>PIETRZAK</t>
  </si>
  <si>
    <t>Pawel</t>
  </si>
  <si>
    <t>WOOLNER</t>
  </si>
  <si>
    <t>Michael</t>
  </si>
  <si>
    <t>GEY</t>
  </si>
  <si>
    <t>Andreas</t>
  </si>
  <si>
    <t>HELMBRECHT</t>
  </si>
  <si>
    <t>Heiko</t>
  </si>
  <si>
    <t>SILZ</t>
  </si>
  <si>
    <t>SHMUEL</t>
  </si>
  <si>
    <t>Kuflik</t>
  </si>
  <si>
    <t>MAN</t>
  </si>
  <si>
    <t>Vitaly</t>
  </si>
  <si>
    <t>KARPEL</t>
  </si>
  <si>
    <t>LUCASSEN</t>
  </si>
  <si>
    <t>Roel</t>
  </si>
  <si>
    <t>WILLEMSEN</t>
  </si>
  <si>
    <t>Gerard</t>
  </si>
  <si>
    <t>BORTNE</t>
  </si>
  <si>
    <t>Tor</t>
  </si>
  <si>
    <t>LARSEN</t>
  </si>
  <si>
    <t>Dag Edvard</t>
  </si>
  <si>
    <t xml:space="preserve">NERENG </t>
  </si>
  <si>
    <t>Vegar</t>
  </si>
  <si>
    <t xml:space="preserve">KRAWIEC </t>
  </si>
  <si>
    <t>Adam</t>
  </si>
  <si>
    <t xml:space="preserve">LIPSKI </t>
  </si>
  <si>
    <t>Tomasz</t>
  </si>
  <si>
    <t>Pavel</t>
  </si>
  <si>
    <t>Sergey</t>
  </si>
  <si>
    <t>USEYNOV</t>
  </si>
  <si>
    <t>Timur</t>
  </si>
  <si>
    <t>SARIOGLU</t>
  </si>
  <si>
    <t>ASKIN</t>
  </si>
  <si>
    <t>Ozan</t>
  </si>
  <si>
    <t>YURTSEVEN</t>
  </si>
  <si>
    <t>Ismet</t>
  </si>
  <si>
    <t>KULAKOVSKY</t>
  </si>
  <si>
    <t>Oleg</t>
  </si>
  <si>
    <t>KOVALENKO</t>
  </si>
  <si>
    <t>STEFANCHUK</t>
  </si>
  <si>
    <t>Stepan</t>
  </si>
  <si>
    <t xml:space="preserve">GORBAN </t>
  </si>
  <si>
    <t>Evgeny</t>
  </si>
  <si>
    <t>F-034</t>
  </si>
  <si>
    <t>F-016</t>
  </si>
  <si>
    <t>F-080</t>
  </si>
  <si>
    <t>CZE-1054</t>
  </si>
  <si>
    <t>CZE-1291</t>
  </si>
  <si>
    <t>CZE-1333</t>
  </si>
  <si>
    <t>CZE-1136</t>
  </si>
  <si>
    <t>CZE-1150</t>
  </si>
  <si>
    <t>FRA551</t>
  </si>
  <si>
    <t>FRA-257</t>
  </si>
  <si>
    <t>FRA7065</t>
  </si>
  <si>
    <t>GER-459</t>
  </si>
  <si>
    <t>4-12257</t>
  </si>
  <si>
    <t>4-19516</t>
  </si>
  <si>
    <t>NOR-5769</t>
  </si>
  <si>
    <t>POL-6960</t>
  </si>
  <si>
    <t>RUS-2535</t>
  </si>
  <si>
    <t>RUS 735</t>
  </si>
  <si>
    <t>TUR-204</t>
  </si>
  <si>
    <t>TUR-007</t>
  </si>
  <si>
    <t>UKR-120</t>
  </si>
  <si>
    <t>UKR-130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</si>
  <si>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</si>
  <si>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</si>
  <si>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</si>
  <si>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</si>
  <si>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</si>
  <si>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</si>
  <si>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</si>
  <si>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</si>
  <si>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</si>
  <si>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</si>
  <si>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B21</t>
  </si>
  <si>
    <t>B23</t>
  </si>
  <si>
    <t>B35</t>
  </si>
  <si>
    <t>B42</t>
  </si>
  <si>
    <t>B43</t>
  </si>
  <si>
    <t>B44</t>
  </si>
  <si>
    <t>B47</t>
  </si>
  <si>
    <t>JERMOL</t>
  </si>
  <si>
    <t>Darijo</t>
  </si>
  <si>
    <t xml:space="preserve">BRIERE </t>
  </si>
  <si>
    <t>Gauthier</t>
  </si>
  <si>
    <t>DUCASSOU</t>
  </si>
  <si>
    <t>Francois</t>
  </si>
  <si>
    <t>Alan</t>
  </si>
  <si>
    <t>SONDHAUSS</t>
  </si>
  <si>
    <t>Uwe</t>
  </si>
  <si>
    <t>WÄCHTLER</t>
  </si>
  <si>
    <t>Claus-Peter</t>
  </si>
  <si>
    <t>Gábor</t>
  </si>
  <si>
    <t>ELYAKIM</t>
  </si>
  <si>
    <t>Avi</t>
  </si>
  <si>
    <t>ITZHAKOV</t>
  </si>
  <si>
    <t>Yaakov</t>
  </si>
  <si>
    <t>SHEMESH</t>
  </si>
  <si>
    <t>Ezra</t>
  </si>
  <si>
    <t>BUREK</t>
  </si>
  <si>
    <t>Edward</t>
  </si>
  <si>
    <t xml:space="preserve">DROZDOV </t>
  </si>
  <si>
    <t>Aleksandr</t>
  </si>
  <si>
    <t>SAVUKHINA</t>
  </si>
  <si>
    <t>Larissa</t>
  </si>
  <si>
    <t>SYCHOV</t>
  </si>
  <si>
    <t>Volodymyr</t>
  </si>
  <si>
    <t>LARSSON</t>
  </si>
  <si>
    <t>BABENKO</t>
  </si>
  <si>
    <t>Artem</t>
  </si>
  <si>
    <t>GRISHKOV</t>
  </si>
  <si>
    <t>ZOSYMENKO</t>
  </si>
  <si>
    <t>Vasyl</t>
  </si>
  <si>
    <t>F-010</t>
  </si>
  <si>
    <t>FRA-589</t>
  </si>
  <si>
    <t>FRA808</t>
  </si>
  <si>
    <t>GER - 3711</t>
  </si>
  <si>
    <t>GER-2934</t>
  </si>
  <si>
    <t>4-16378</t>
  </si>
  <si>
    <t>4-16406</t>
  </si>
  <si>
    <t>4-16518</t>
  </si>
  <si>
    <t>RUS-1555</t>
  </si>
  <si>
    <t>546A</t>
  </si>
  <si>
    <t>SLO-143-058</t>
  </si>
  <si>
    <t>SWE10000</t>
  </si>
  <si>
    <t>UKR-272</t>
  </si>
  <si>
    <t>UKR-975</t>
  </si>
  <si>
    <t>C01</t>
  </si>
  <si>
    <t>C02</t>
  </si>
  <si>
    <t>C03</t>
  </si>
  <si>
    <t>C04</t>
  </si>
  <si>
    <t>C05</t>
  </si>
  <si>
    <t>C07</t>
  </si>
  <si>
    <t>C08</t>
  </si>
  <si>
    <t>C09</t>
  </si>
  <si>
    <t>C16</t>
  </si>
  <si>
    <t>C21</t>
  </si>
  <si>
    <t>C24</t>
  </si>
  <si>
    <t>C26</t>
  </si>
  <si>
    <t>C27</t>
  </si>
  <si>
    <t>C28</t>
  </si>
  <si>
    <t>C29</t>
  </si>
  <si>
    <t>JANCSÓ</t>
  </si>
  <si>
    <t>András</t>
  </si>
  <si>
    <t>KERTÉSZ</t>
  </si>
  <si>
    <t>HUN-1196</t>
  </si>
  <si>
    <t>Q01</t>
  </si>
  <si>
    <t>Q02</t>
  </si>
  <si>
    <t>MÁTICS</t>
  </si>
  <si>
    <t>SELMECI</t>
  </si>
  <si>
    <t>DR.NÉMETH</t>
  </si>
  <si>
    <t xml:space="preserve">NÉMETH </t>
  </si>
  <si>
    <t>Nimród</t>
  </si>
  <si>
    <t>NÉMETH</t>
  </si>
  <si>
    <t>MÓROCZ</t>
  </si>
  <si>
    <t>FÜRJES</t>
  </si>
  <si>
    <t>OPÁLKA</t>
  </si>
  <si>
    <t>HUN-5184</t>
  </si>
  <si>
    <t>HUN-1909</t>
  </si>
  <si>
    <t>HUN-5593</t>
  </si>
  <si>
    <t>HUN-1100</t>
  </si>
  <si>
    <t>HUN-1726</t>
  </si>
  <si>
    <t>HUN-5928</t>
  </si>
  <si>
    <t>HUN-1433</t>
  </si>
  <si>
    <t>HUN-0909</t>
  </si>
  <si>
    <t>HUN-5388</t>
  </si>
  <si>
    <t>HUN-5387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</si>
  <si>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</si>
  <si>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</si>
  <si>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</si>
  <si>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</si>
  <si>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</si>
  <si>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</si>
  <si>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</si>
  <si>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</si>
  <si>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</si>
  <si>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Ranking</t>
  </si>
  <si>
    <t>Start No.</t>
  </si>
  <si>
    <t>Name</t>
  </si>
  <si>
    <t>HEC subc.</t>
  </si>
  <si>
    <t>Nat.</t>
  </si>
  <si>
    <t>FAI lic. No.</t>
  </si>
  <si>
    <t>Year of Birth</t>
  </si>
  <si>
    <t>Round</t>
  </si>
  <si>
    <t>Total</t>
  </si>
  <si>
    <t>Sum</t>
  </si>
  <si>
    <t>Maximum flying time</t>
  </si>
  <si>
    <t>Number of maxes in the round</t>
  </si>
  <si>
    <t>Maximumok száma a startbanNumber of maxes in the round</t>
  </si>
  <si>
    <t>Number of full scores</t>
  </si>
  <si>
    <t>Number of valid flights</t>
  </si>
  <si>
    <t>HUN-4795</t>
  </si>
  <si>
    <t>Pole</t>
  </si>
  <si>
    <t>Szentes, 2018.07.22.</t>
  </si>
  <si>
    <t>P</t>
  </si>
  <si>
    <t>TR</t>
  </si>
  <si>
    <t>JR</t>
  </si>
  <si>
    <t>SN</t>
  </si>
  <si>
    <t>VN</t>
  </si>
  <si>
    <t>KN</t>
  </si>
  <si>
    <t>Nat</t>
  </si>
  <si>
    <t>Lic</t>
  </si>
  <si>
    <t>FAIID</t>
  </si>
  <si>
    <t>Kat</t>
  </si>
  <si>
    <t>Club</t>
  </si>
  <si>
    <t>.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</si>
  <si>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</si>
  <si>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</si>
  <si>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</si>
  <si>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</si>
  <si>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</si>
  <si>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</si>
  <si>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</si>
  <si>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</si>
  <si>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</si>
  <si>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</si>
  <si>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</si>
  <si>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</si>
  <si>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</si>
  <si>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</si>
  <si>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</si>
  <si>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</si>
  <si>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</si>
  <si>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B48</t>
  </si>
  <si>
    <t>B49</t>
  </si>
  <si>
    <t>C30</t>
  </si>
  <si>
    <t>C31</t>
  </si>
  <si>
    <t>H15</t>
  </si>
  <si>
    <t>H18</t>
  </si>
  <si>
    <t>H21</t>
  </si>
  <si>
    <t>H22</t>
  </si>
  <si>
    <t>No</t>
  </si>
  <si>
    <t>1. Fly-off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</si>
  <si>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</si>
  <si>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</si>
  <si>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</si>
  <si>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</si>
  <si>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</si>
  <si>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</si>
  <si>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</si>
  <si>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</si>
  <si>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</si>
  <si>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</si>
  <si>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</si>
  <si>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</si>
  <si>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</si>
  <si>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szaz</t>
  </si>
  <si>
    <t>Rekhin</t>
  </si>
  <si>
    <t>Makarov</t>
  </si>
  <si>
    <t>Evdokimov</t>
  </si>
  <si>
    <t>Bulatov</t>
  </si>
  <si>
    <t>Albert</t>
  </si>
  <si>
    <t>Vyazov</t>
  </si>
  <si>
    <t>Alexander</t>
  </si>
  <si>
    <t>Limberger</t>
  </si>
  <si>
    <t>Siegfried</t>
  </si>
  <si>
    <t>Ran</t>
  </si>
  <si>
    <t>Altman</t>
  </si>
  <si>
    <t>RUS-166</t>
  </si>
  <si>
    <t>RUS-163</t>
  </si>
  <si>
    <t>RUS-155</t>
  </si>
  <si>
    <t>RUS-2700</t>
  </si>
  <si>
    <t>RUS-2810</t>
  </si>
  <si>
    <t>GER-2241</t>
  </si>
  <si>
    <t>ISR-13165</t>
  </si>
  <si>
    <t>B</t>
  </si>
  <si>
    <t>D</t>
  </si>
  <si>
    <t>E</t>
  </si>
  <si>
    <t>F</t>
  </si>
  <si>
    <t>G</t>
  </si>
  <si>
    <t>H</t>
  </si>
  <si>
    <t>I</t>
  </si>
  <si>
    <t>K</t>
  </si>
  <si>
    <t>L</t>
  </si>
  <si>
    <t>M</t>
  </si>
  <si>
    <t>N</t>
  </si>
  <si>
    <t>Krasznai</t>
  </si>
  <si>
    <t>A</t>
  </si>
  <si>
    <t>HUN-0241</t>
  </si>
  <si>
    <t>GURER</t>
  </si>
  <si>
    <t>TUR-065</t>
  </si>
  <si>
    <t>ISHCHENKO</t>
  </si>
  <si>
    <t>UKR-341</t>
  </si>
  <si>
    <t>Selim Omer</t>
  </si>
  <si>
    <t>DISQUALIFIED!!!</t>
  </si>
  <si>
    <t>Ludányi</t>
  </si>
  <si>
    <t>"HOGO"</t>
  </si>
  <si>
    <t>"POLAND"</t>
  </si>
  <si>
    <t>"THE BUNTER"</t>
  </si>
  <si>
    <t>HUN-243</t>
  </si>
  <si>
    <t>GÜRER</t>
  </si>
  <si>
    <t>Class</t>
  </si>
  <si>
    <t>Percent</t>
  </si>
  <si>
    <t>"KEFÁRI"</t>
  </si>
  <si>
    <t>"BOMBERS"</t>
  </si>
  <si>
    <t>"3 SCHWABEN TEAM"</t>
  </si>
  <si>
    <t>a20</t>
  </si>
  <si>
    <t>"NLC LINE"</t>
  </si>
  <si>
    <t>"KOHLEN KINDER"</t>
  </si>
  <si>
    <t>"AZ ELSŐ HELYEZETT CSAPAT"</t>
  </si>
  <si>
    <t>"NLC RUBBER"</t>
  </si>
  <si>
    <t>"DARÁZS"</t>
  </si>
  <si>
    <t>14.</t>
  </si>
  <si>
    <t>"NORWEGIAN VIKINGS"</t>
  </si>
  <si>
    <t>"VADÁSZ-OK"</t>
  </si>
  <si>
    <t>"VIHARMADARAK"</t>
  </si>
  <si>
    <t>15.</t>
  </si>
  <si>
    <t>"TERMIKVADÁSZOK"</t>
  </si>
  <si>
    <t>16.</t>
  </si>
  <si>
    <t>"WILDBERRIES' TEAM"</t>
  </si>
  <si>
    <t>17.</t>
  </si>
  <si>
    <t>"THE FIRST TEAM"</t>
  </si>
  <si>
    <t>Kéry László</t>
  </si>
  <si>
    <t>Kerner Ferenc</t>
  </si>
  <si>
    <t>Herendi Modellező SE</t>
  </si>
  <si>
    <t>F1A jun.</t>
  </si>
  <si>
    <t>F1H jun.</t>
  </si>
  <si>
    <t>Mixed team qualification</t>
  </si>
  <si>
    <t>Szentes, 2018.07.21-22.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</si>
</sst>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Arial Cyr"/>
      <charset val="204"/>
    </font>
    <font>
      <sz val="10"/>
      <name val="Arial Cyr"/>
      <charset val="238"/>
    </font>
    <font>
      <sz val="10"/>
      <name val="Arial Cyr"/>
      <charset val="204"/>
    </font>
    <font>
      <b/>
      <sz val="10"/>
      <name val="Arial Cyr"/>
    </font>
    <font>
      <sz val="10"/>
      <color indexed="8"/>
      <name val="Arial"/>
      <family val="2"/>
    </font>
    <font>
      <sz val="10"/>
      <name val="Arial Cyr"/>
      <family val="2"/>
      <charset val="204"/>
    </font>
    <font>
      <b/>
      <sz val="14"/>
      <color indexed="3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24"/>
      <color rgb="FF0033CC"/>
      <name val="Times New Roman"/>
      <family val="1"/>
      <charset val="238"/>
    </font>
    <font>
      <b/>
      <sz val="14"/>
      <color rgb="FF0033CC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Times New Roman"/>
      <family val="1"/>
      <charset val="238"/>
    </font>
    <font>
      <b/>
      <i/>
      <u/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u/>
      <sz val="11"/>
      <name val="Arial"/>
      <family val="2"/>
      <charset val="238"/>
    </font>
    <font>
      <i/>
      <sz val="11"/>
      <name val="Times New Roman"/>
      <family val="1"/>
    </font>
    <font>
      <b/>
      <sz val="10"/>
      <name val="Times New Roman"/>
      <family val="1"/>
      <charset val="238"/>
    </font>
    <font>
      <i/>
      <u/>
      <sz val="11"/>
      <name val="Arial"/>
      <family val="2"/>
      <charset val="238"/>
    </font>
    <font>
      <sz val="9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b/>
      <sz val="11"/>
      <name val="Times New Roman"/>
      <family val="1"/>
      <charset val="238"/>
    </font>
    <font>
      <b/>
      <sz val="20"/>
      <color rgb="FF0033CC"/>
      <name val="Times New Roman"/>
      <family val="1"/>
      <charset val="238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99"/>
        <bgColor indexed="64"/>
      </patternFill>
    </fill>
  </fills>
  <borders count="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7" fillId="0" borderId="0"/>
    <xf numFmtId="0" fontId="8" fillId="0" borderId="0"/>
    <xf numFmtId="0" fontId="29" fillId="0" borderId="0"/>
  </cellStyleXfs>
  <cellXfs count="27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164" fontId="0" fillId="0" borderId="0" xfId="2" applyNumberFormat="1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7" xfId="0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14" fillId="0" borderId="0" xfId="0" applyFont="1" applyAlignment="1">
      <alignment horizontal="left"/>
    </xf>
    <xf numFmtId="0" fontId="9" fillId="0" borderId="0" xfId="0" applyFont="1" applyAlignment="1">
      <alignment horizontal="centerContinuous"/>
    </xf>
    <xf numFmtId="0" fontId="15" fillId="0" borderId="0" xfId="0" applyFont="1"/>
    <xf numFmtId="0" fontId="0" fillId="0" borderId="17" xfId="0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0" fillId="0" borderId="0" xfId="0" applyAlignment="1">
      <alignment wrapText="1"/>
    </xf>
    <xf numFmtId="0" fontId="0" fillId="0" borderId="17" xfId="0" applyBorder="1" applyAlignment="1">
      <alignment horizontal="center" wrapText="1"/>
    </xf>
    <xf numFmtId="0" fontId="0" fillId="0" borderId="0" xfId="0" applyFont="1" applyAlignment="1">
      <alignment horizontal="center"/>
    </xf>
    <xf numFmtId="0" fontId="16" fillId="0" borderId="0" xfId="0" applyFont="1"/>
    <xf numFmtId="0" fontId="0" fillId="0" borderId="0" xfId="0" applyFont="1"/>
    <xf numFmtId="0" fontId="17" fillId="3" borderId="47" xfId="4" applyFont="1" applyFill="1" applyBorder="1" applyAlignment="1">
      <alignment horizontal="center" vertical="center" wrapText="1"/>
    </xf>
    <xf numFmtId="0" fontId="17" fillId="3" borderId="51" xfId="4" applyFont="1" applyFill="1" applyBorder="1" applyAlignment="1">
      <alignment horizontal="center" vertical="center" wrapText="1"/>
    </xf>
    <xf numFmtId="0" fontId="17" fillId="3" borderId="75" xfId="4" applyFont="1" applyFill="1" applyBorder="1" applyAlignment="1">
      <alignment horizontal="center" vertical="center" wrapText="1"/>
    </xf>
    <xf numFmtId="0" fontId="17" fillId="3" borderId="14" xfId="4" applyFont="1" applyFill="1" applyBorder="1" applyAlignment="1">
      <alignment horizontal="center" vertical="center" wrapText="1"/>
    </xf>
    <xf numFmtId="0" fontId="17" fillId="3" borderId="17" xfId="4" applyFont="1" applyFill="1" applyBorder="1" applyAlignment="1">
      <alignment horizontal="center" vertical="center" wrapText="1"/>
    </xf>
    <xf numFmtId="0" fontId="17" fillId="3" borderId="12" xfId="4" applyFont="1" applyFill="1" applyBorder="1" applyAlignment="1">
      <alignment horizontal="center" vertical="center" wrapText="1"/>
    </xf>
    <xf numFmtId="0" fontId="17" fillId="3" borderId="76" xfId="4" applyFont="1" applyFill="1" applyBorder="1" applyAlignment="1">
      <alignment horizontal="center" vertical="center" wrapText="1"/>
    </xf>
    <xf numFmtId="0" fontId="17" fillId="3" borderId="63" xfId="4" applyFont="1" applyFill="1" applyBorder="1" applyAlignment="1">
      <alignment horizontal="center" vertical="center" wrapText="1"/>
    </xf>
    <xf numFmtId="0" fontId="17" fillId="3" borderId="77" xfId="4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/>
    <xf numFmtId="0" fontId="18" fillId="0" borderId="0" xfId="0" applyFont="1" applyAlignment="1"/>
    <xf numFmtId="0" fontId="20" fillId="0" borderId="0" xfId="0" applyFont="1" applyAlignment="1"/>
    <xf numFmtId="0" fontId="19" fillId="0" borderId="0" xfId="0" applyFont="1"/>
    <xf numFmtId="164" fontId="18" fillId="0" borderId="0" xfId="2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64" fontId="20" fillId="0" borderId="0" xfId="2" applyNumberFormat="1" applyFont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/>
    </xf>
    <xf numFmtId="0" fontId="20" fillId="2" borderId="62" xfId="0" applyFont="1" applyFill="1" applyBorder="1" applyAlignment="1">
      <alignment horizontal="left" vertical="center"/>
    </xf>
    <xf numFmtId="0" fontId="20" fillId="2" borderId="29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/>
    </xf>
    <xf numFmtId="3" fontId="20" fillId="0" borderId="81" xfId="0" applyNumberFormat="1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82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18" fillId="0" borderId="78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9" fillId="0" borderId="69" xfId="0" applyFont="1" applyBorder="1" applyAlignment="1">
      <alignment horizontal="center"/>
    </xf>
    <xf numFmtId="0" fontId="19" fillId="0" borderId="39" xfId="0" applyFont="1" applyBorder="1" applyAlignment="1">
      <alignment horizontal="center" vertical="center"/>
    </xf>
    <xf numFmtId="0" fontId="19" fillId="0" borderId="70" xfId="0" applyFont="1" applyBorder="1"/>
    <xf numFmtId="0" fontId="19" fillId="3" borderId="40" xfId="0" applyFont="1" applyFill="1" applyBorder="1"/>
    <xf numFmtId="0" fontId="19" fillId="3" borderId="71" xfId="0" applyFont="1" applyFill="1" applyBorder="1"/>
    <xf numFmtId="0" fontId="19" fillId="3" borderId="71" xfId="0" applyFont="1" applyFill="1" applyBorder="1" applyAlignment="1">
      <alignment horizontal="center"/>
    </xf>
    <xf numFmtId="0" fontId="19" fillId="3" borderId="50" xfId="0" applyFont="1" applyFill="1" applyBorder="1"/>
    <xf numFmtId="0" fontId="19" fillId="0" borderId="38" xfId="0" applyFont="1" applyBorder="1" applyAlignment="1">
      <alignment horizontal="center" vertical="center"/>
    </xf>
    <xf numFmtId="9" fontId="19" fillId="0" borderId="38" xfId="1" applyFont="1" applyBorder="1" applyAlignment="1">
      <alignment horizontal="center"/>
    </xf>
    <xf numFmtId="9" fontId="19" fillId="0" borderId="58" xfId="1" applyFont="1" applyBorder="1" applyAlignment="1">
      <alignment horizontal="center"/>
    </xf>
    <xf numFmtId="0" fontId="18" fillId="0" borderId="64" xfId="0" applyFont="1" applyBorder="1" applyAlignment="1">
      <alignment horizontal="center"/>
    </xf>
    <xf numFmtId="0" fontId="18" fillId="0" borderId="65" xfId="0" applyFont="1" applyBorder="1" applyAlignment="1">
      <alignment horizontal="center"/>
    </xf>
    <xf numFmtId="0" fontId="19" fillId="0" borderId="66" xfId="0" applyFont="1" applyBorder="1" applyAlignment="1">
      <alignment horizontal="center"/>
    </xf>
    <xf numFmtId="0" fontId="19" fillId="0" borderId="67" xfId="0" applyFont="1" applyBorder="1" applyAlignment="1">
      <alignment horizontal="center" vertical="center"/>
    </xf>
    <xf numFmtId="0" fontId="19" fillId="0" borderId="68" xfId="0" applyFont="1" applyBorder="1"/>
    <xf numFmtId="0" fontId="19" fillId="3" borderId="35" xfId="0" applyFont="1" applyFill="1" applyBorder="1"/>
    <xf numFmtId="0" fontId="19" fillId="3" borderId="13" xfId="0" applyFont="1" applyFill="1" applyBorder="1"/>
    <xf numFmtId="0" fontId="19" fillId="3" borderId="13" xfId="0" applyFont="1" applyFill="1" applyBorder="1" applyAlignment="1">
      <alignment horizontal="center"/>
    </xf>
    <xf numFmtId="0" fontId="19" fillId="3" borderId="48" xfId="0" applyFont="1" applyFill="1" applyBorder="1"/>
    <xf numFmtId="0" fontId="19" fillId="0" borderId="34" xfId="0" applyFont="1" applyBorder="1" applyAlignment="1">
      <alignment horizontal="center" vertical="center"/>
    </xf>
    <xf numFmtId="9" fontId="19" fillId="0" borderId="34" xfId="1" applyFont="1" applyBorder="1" applyAlignment="1">
      <alignment horizontal="center"/>
    </xf>
    <xf numFmtId="9" fontId="19" fillId="0" borderId="57" xfId="1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18" fillId="0" borderId="43" xfId="0" applyFont="1" applyBorder="1" applyAlignment="1">
      <alignment horizontal="center"/>
    </xf>
    <xf numFmtId="0" fontId="19" fillId="0" borderId="44" xfId="0" applyFont="1" applyBorder="1" applyAlignment="1">
      <alignment horizontal="center"/>
    </xf>
    <xf numFmtId="0" fontId="19" fillId="0" borderId="45" xfId="0" applyFont="1" applyBorder="1" applyAlignment="1">
      <alignment horizontal="center" vertical="center"/>
    </xf>
    <xf numFmtId="0" fontId="19" fillId="0" borderId="46" xfId="0" applyFont="1" applyBorder="1"/>
    <xf numFmtId="0" fontId="19" fillId="3" borderId="72" xfId="0" applyFont="1" applyFill="1" applyBorder="1"/>
    <xf numFmtId="0" fontId="19" fillId="3" borderId="73" xfId="0" applyFont="1" applyFill="1" applyBorder="1"/>
    <xf numFmtId="0" fontId="19" fillId="3" borderId="73" xfId="0" applyFont="1" applyFill="1" applyBorder="1" applyAlignment="1">
      <alignment horizontal="center"/>
    </xf>
    <xf numFmtId="0" fontId="19" fillId="3" borderId="74" xfId="0" applyFont="1" applyFill="1" applyBorder="1"/>
    <xf numFmtId="164" fontId="19" fillId="0" borderId="41" xfId="1" applyNumberFormat="1" applyFont="1" applyBorder="1" applyAlignment="1">
      <alignment horizontal="center"/>
    </xf>
    <xf numFmtId="0" fontId="19" fillId="0" borderId="78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/>
    </xf>
    <xf numFmtId="0" fontId="23" fillId="0" borderId="0" xfId="3" applyFont="1"/>
    <xf numFmtId="0" fontId="18" fillId="0" borderId="0" xfId="0" applyFont="1" applyBorder="1" applyAlignment="1"/>
    <xf numFmtId="3" fontId="20" fillId="2" borderId="54" xfId="0" applyNumberFormat="1" applyFont="1" applyFill="1" applyBorder="1" applyAlignment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/>
      <protection locked="0"/>
    </xf>
    <xf numFmtId="0" fontId="19" fillId="0" borderId="31" xfId="0" applyFont="1" applyFill="1" applyBorder="1" applyAlignment="1" applyProtection="1">
      <alignment horizontal="center" vertical="center"/>
      <protection locked="0"/>
    </xf>
    <xf numFmtId="0" fontId="19" fillId="0" borderId="35" xfId="0" applyFont="1" applyFill="1" applyBorder="1" applyAlignment="1" applyProtection="1">
      <alignment horizontal="center" vertical="center"/>
      <protection locked="0"/>
    </xf>
    <xf numFmtId="0" fontId="17" fillId="0" borderId="59" xfId="4" applyFont="1" applyFill="1" applyBorder="1" applyAlignment="1" applyProtection="1">
      <alignment horizontal="center" vertical="center" wrapText="1"/>
      <protection locked="0"/>
    </xf>
    <xf numFmtId="0" fontId="17" fillId="0" borderId="15" xfId="4" applyFont="1" applyFill="1" applyBorder="1" applyAlignment="1" applyProtection="1">
      <alignment horizontal="center" vertical="center" wrapText="1"/>
      <protection locked="0"/>
    </xf>
    <xf numFmtId="0" fontId="17" fillId="0" borderId="20" xfId="4" applyFont="1" applyFill="1" applyBorder="1" applyAlignment="1" applyProtection="1">
      <alignment horizontal="center" vertical="center" wrapText="1"/>
      <protection locked="0"/>
    </xf>
    <xf numFmtId="0" fontId="17" fillId="0" borderId="49" xfId="4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/>
      <protection locked="0"/>
    </xf>
    <xf numFmtId="0" fontId="17" fillId="0" borderId="60" xfId="4" applyFont="1" applyFill="1" applyBorder="1" applyAlignment="1" applyProtection="1">
      <alignment horizontal="center" vertical="center" wrapText="1"/>
      <protection locked="0"/>
    </xf>
    <xf numFmtId="0" fontId="19" fillId="0" borderId="15" xfId="0" applyFont="1" applyFill="1" applyBorder="1" applyAlignment="1" applyProtection="1">
      <alignment horizontal="center" vertical="center"/>
      <protection locked="0"/>
    </xf>
    <xf numFmtId="0" fontId="19" fillId="0" borderId="18" xfId="5" applyFont="1" applyBorder="1" applyAlignment="1" applyProtection="1">
      <alignment horizontal="center" vertical="center"/>
      <protection locked="0"/>
    </xf>
    <xf numFmtId="0" fontId="17" fillId="0" borderId="18" xfId="4" applyFont="1" applyFill="1" applyBorder="1" applyAlignment="1" applyProtection="1">
      <alignment horizontal="center" vertical="center" wrapText="1"/>
      <protection locked="0"/>
    </xf>
    <xf numFmtId="0" fontId="17" fillId="0" borderId="55" xfId="4" applyFont="1" applyFill="1" applyBorder="1" applyAlignment="1" applyProtection="1">
      <alignment horizontal="center" vertical="center" wrapText="1"/>
      <protection locked="0"/>
    </xf>
    <xf numFmtId="0" fontId="19" fillId="0" borderId="31" xfId="5" applyFont="1" applyBorder="1" applyAlignment="1" applyProtection="1">
      <alignment horizontal="center" vertical="center"/>
      <protection locked="0"/>
    </xf>
    <xf numFmtId="0" fontId="20" fillId="2" borderId="28" xfId="0" applyFont="1" applyFill="1" applyBorder="1" applyAlignment="1" applyProtection="1">
      <alignment horizontal="center" vertical="center"/>
      <protection locked="0"/>
    </xf>
    <xf numFmtId="0" fontId="20" fillId="2" borderId="29" xfId="0" applyFont="1" applyFill="1" applyBorder="1" applyAlignment="1" applyProtection="1">
      <alignment horizontal="center" vertical="center"/>
      <protection locked="0"/>
    </xf>
    <xf numFmtId="0" fontId="20" fillId="2" borderId="26" xfId="0" applyFont="1" applyFill="1" applyBorder="1" applyAlignment="1" applyProtection="1">
      <alignment horizontal="center" vertical="center"/>
      <protection locked="0"/>
    </xf>
    <xf numFmtId="0" fontId="20" fillId="2" borderId="30" xfId="0" applyFont="1" applyFill="1" applyBorder="1" applyAlignment="1" applyProtection="1">
      <alignment horizontal="center" vertical="center"/>
      <protection locked="0"/>
    </xf>
    <xf numFmtId="0" fontId="20" fillId="2" borderId="27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17" xfId="0" applyFont="1" applyBorder="1" applyAlignment="1" applyProtection="1">
      <alignment horizontal="left"/>
      <protection locked="0"/>
    </xf>
    <xf numFmtId="0" fontId="14" fillId="0" borderId="17" xfId="0" applyFont="1" applyBorder="1" applyAlignment="1" applyProtection="1">
      <alignment horizontal="left"/>
      <protection locked="0"/>
    </xf>
    <xf numFmtId="14" fontId="14" fillId="0" borderId="17" xfId="0" applyNumberFormat="1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5" fillId="0" borderId="17" xfId="0" applyFont="1" applyBorder="1" applyAlignment="1" applyProtection="1">
      <alignment horizontal="left"/>
      <protection locked="0"/>
    </xf>
    <xf numFmtId="164" fontId="0" fillId="0" borderId="0" xfId="2" applyNumberFormat="1" applyFont="1" applyAlignment="1" applyProtection="1">
      <alignment horizontal="center"/>
    </xf>
    <xf numFmtId="0" fontId="20" fillId="0" borderId="10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 applyProtection="1">
      <alignment horizontal="center" vertical="center"/>
      <protection locked="0"/>
    </xf>
    <xf numFmtId="0" fontId="18" fillId="0" borderId="31" xfId="0" applyFont="1" applyFill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0" fontId="21" fillId="0" borderId="17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center" vertical="center"/>
    </xf>
    <xf numFmtId="3" fontId="20" fillId="0" borderId="53" xfId="0" applyNumberFormat="1" applyFont="1" applyBorder="1" applyAlignment="1">
      <alignment horizontal="center" vertical="center"/>
    </xf>
    <xf numFmtId="3" fontId="22" fillId="0" borderId="34" xfId="0" applyNumberFormat="1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164" fontId="19" fillId="0" borderId="83" xfId="2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6" fillId="0" borderId="15" xfId="0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 applyProtection="1">
      <alignment horizontal="left" vertical="center"/>
      <protection locked="0"/>
    </xf>
    <xf numFmtId="0" fontId="26" fillId="0" borderId="31" xfId="0" applyFont="1" applyFill="1" applyBorder="1" applyAlignment="1" applyProtection="1">
      <alignment horizontal="center" vertical="center"/>
      <protection locked="0"/>
    </xf>
    <xf numFmtId="0" fontId="26" fillId="0" borderId="31" xfId="0" applyFont="1" applyBorder="1" applyAlignment="1" applyProtection="1">
      <alignment horizontal="center" vertical="center"/>
      <protection locked="0"/>
    </xf>
    <xf numFmtId="0" fontId="26" fillId="0" borderId="35" xfId="0" applyFont="1" applyBorder="1" applyAlignment="1" applyProtection="1">
      <alignment horizontal="center" vertical="center"/>
      <protection locked="0"/>
    </xf>
    <xf numFmtId="0" fontId="26" fillId="0" borderId="20" xfId="0" applyFont="1" applyBorder="1" applyAlignment="1" applyProtection="1">
      <alignment horizontal="center" vertical="center"/>
      <protection locked="0"/>
    </xf>
    <xf numFmtId="0" fontId="26" fillId="0" borderId="35" xfId="0" applyFont="1" applyBorder="1" applyAlignment="1" applyProtection="1">
      <alignment vertical="center"/>
      <protection locked="0"/>
    </xf>
    <xf numFmtId="0" fontId="18" fillId="0" borderId="61" xfId="0" applyFont="1" applyBorder="1" applyAlignment="1">
      <alignment horizontal="center" vertical="center"/>
    </xf>
    <xf numFmtId="0" fontId="24" fillId="0" borderId="78" xfId="0" applyFont="1" applyBorder="1" applyAlignment="1">
      <alignment horizontal="center" vertical="center"/>
    </xf>
    <xf numFmtId="0" fontId="19" fillId="0" borderId="17" xfId="0" applyNumberFormat="1" applyFont="1" applyFill="1" applyBorder="1" applyAlignment="1" applyProtection="1">
      <alignment horizontal="center" vertical="center"/>
      <protection locked="0"/>
    </xf>
    <xf numFmtId="0" fontId="26" fillId="0" borderId="35" xfId="0" applyNumberFormat="1" applyFont="1" applyBorder="1" applyAlignment="1" applyProtection="1">
      <alignment vertical="center"/>
      <protection locked="0"/>
    </xf>
    <xf numFmtId="0" fontId="26" fillId="0" borderId="17" xfId="0" applyFont="1" applyFill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1" fontId="19" fillId="0" borderId="35" xfId="0" applyNumberFormat="1" applyFont="1" applyFill="1" applyBorder="1" applyAlignment="1" applyProtection="1">
      <alignment horizontal="center" vertical="center"/>
      <protection locked="0"/>
    </xf>
    <xf numFmtId="0" fontId="17" fillId="0" borderId="31" xfId="4" applyFont="1" applyFill="1" applyBorder="1" applyAlignment="1" applyProtection="1">
      <alignment horizontal="center" vertical="center" wrapText="1"/>
      <protection locked="0"/>
    </xf>
    <xf numFmtId="0" fontId="26" fillId="0" borderId="18" xfId="0" applyFont="1" applyBorder="1" applyAlignment="1" applyProtection="1">
      <alignment horizontal="center" vertical="center"/>
      <protection locked="0"/>
    </xf>
    <xf numFmtId="0" fontId="26" fillId="0" borderId="55" xfId="0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7" fillId="0" borderId="17" xfId="0" applyFont="1" applyFill="1" applyBorder="1" applyAlignment="1" applyProtection="1">
      <alignment horizontal="left" vertical="center"/>
      <protection locked="0"/>
    </xf>
    <xf numFmtId="1" fontId="27" fillId="0" borderId="17" xfId="0" applyNumberFormat="1" applyFont="1" applyFill="1" applyBorder="1" applyAlignment="1" applyProtection="1">
      <alignment horizontal="left" vertical="center"/>
      <protection locked="0"/>
    </xf>
    <xf numFmtId="0" fontId="27" fillId="0" borderId="15" xfId="0" applyFont="1" applyFill="1" applyBorder="1" applyAlignment="1" applyProtection="1">
      <alignment horizontal="left" vertical="center"/>
      <protection locked="0"/>
    </xf>
    <xf numFmtId="0" fontId="28" fillId="0" borderId="35" xfId="0" applyFont="1" applyBorder="1" applyAlignment="1" applyProtection="1">
      <alignment horizontal="left" vertical="center"/>
      <protection locked="0"/>
    </xf>
    <xf numFmtId="0" fontId="27" fillId="0" borderId="17" xfId="0" applyNumberFormat="1" applyFont="1" applyFill="1" applyBorder="1" applyAlignment="1" applyProtection="1">
      <alignment horizontal="left" vertical="center"/>
      <protection locked="0"/>
    </xf>
    <xf numFmtId="0" fontId="28" fillId="0" borderId="35" xfId="0" applyNumberFormat="1" applyFont="1" applyBorder="1" applyAlignment="1" applyProtection="1">
      <alignment horizontal="left" vertical="center"/>
      <protection locked="0"/>
    </xf>
    <xf numFmtId="0" fontId="28" fillId="0" borderId="17" xfId="0" applyFont="1" applyBorder="1" applyAlignment="1" applyProtection="1">
      <alignment horizontal="left" vertical="center"/>
      <protection locked="0"/>
    </xf>
    <xf numFmtId="1" fontId="27" fillId="0" borderId="35" xfId="0" applyNumberFormat="1" applyFont="1" applyFill="1" applyBorder="1" applyAlignment="1" applyProtection="1">
      <alignment horizontal="left" vertical="center"/>
      <protection locked="0"/>
    </xf>
    <xf numFmtId="0" fontId="27" fillId="0" borderId="35" xfId="0" applyFont="1" applyFill="1" applyBorder="1" applyAlignment="1" applyProtection="1">
      <alignment horizontal="left" vertical="center"/>
      <protection locked="0"/>
    </xf>
    <xf numFmtId="0" fontId="26" fillId="0" borderId="15" xfId="0" applyFont="1" applyFill="1" applyBorder="1" applyAlignment="1" applyProtection="1">
      <alignment horizontal="center" vertical="center"/>
      <protection locked="0"/>
    </xf>
    <xf numFmtId="0" fontId="28" fillId="0" borderId="15" xfId="0" applyFont="1" applyBorder="1" applyAlignment="1" applyProtection="1">
      <alignment horizontal="left" vertical="center"/>
      <protection locked="0"/>
    </xf>
    <xf numFmtId="0" fontId="18" fillId="2" borderId="57" xfId="0" applyFont="1" applyFill="1" applyBorder="1"/>
    <xf numFmtId="0" fontId="18" fillId="0" borderId="57" xfId="0" applyFont="1" applyBorder="1"/>
    <xf numFmtId="0" fontId="18" fillId="0" borderId="82" xfId="0" applyFont="1" applyBorder="1"/>
    <xf numFmtId="0" fontId="18" fillId="2" borderId="83" xfId="0" applyFont="1" applyFill="1" applyBorder="1"/>
    <xf numFmtId="0" fontId="18" fillId="0" borderId="83" xfId="0" applyFont="1" applyFill="1" applyBorder="1"/>
    <xf numFmtId="0" fontId="18" fillId="0" borderId="57" xfId="0" applyFont="1" applyFill="1" applyBorder="1"/>
    <xf numFmtId="0" fontId="30" fillId="0" borderId="0" xfId="6" applyFont="1" applyAlignment="1">
      <alignment horizontal="left"/>
    </xf>
    <xf numFmtId="0" fontId="31" fillId="0" borderId="0" xfId="6" applyFont="1"/>
    <xf numFmtId="0" fontId="32" fillId="0" borderId="0" xfId="6" applyFont="1" applyAlignment="1">
      <alignment horizontal="right"/>
    </xf>
    <xf numFmtId="0" fontId="32" fillId="0" borderId="0" xfId="6" applyFont="1"/>
    <xf numFmtId="10" fontId="33" fillId="0" borderId="0" xfId="6" applyNumberFormat="1" applyFont="1" applyAlignment="1">
      <alignment horizontal="right"/>
    </xf>
    <xf numFmtId="0" fontId="29" fillId="0" borderId="0" xfId="6"/>
    <xf numFmtId="0" fontId="33" fillId="0" borderId="0" xfId="6" applyFont="1" applyAlignment="1">
      <alignment horizontal="center"/>
    </xf>
    <xf numFmtId="0" fontId="33" fillId="0" borderId="0" xfId="6" applyFont="1"/>
    <xf numFmtId="49" fontId="34" fillId="0" borderId="0" xfId="6" applyNumberFormat="1" applyFont="1" applyAlignment="1">
      <alignment horizontal="center"/>
    </xf>
    <xf numFmtId="0" fontId="35" fillId="0" borderId="0" xfId="6" applyFont="1"/>
    <xf numFmtId="10" fontId="36" fillId="0" borderId="0" xfId="6" applyNumberFormat="1" applyFont="1" applyAlignment="1" applyProtection="1">
      <alignment horizontal="right"/>
    </xf>
    <xf numFmtId="0" fontId="37" fillId="0" borderId="0" xfId="6" applyFont="1"/>
    <xf numFmtId="0" fontId="34" fillId="0" borderId="0" xfId="6" applyFont="1" applyAlignment="1">
      <alignment horizontal="center"/>
    </xf>
    <xf numFmtId="49" fontId="33" fillId="0" borderId="0" xfId="6" applyNumberFormat="1" applyFont="1" applyAlignment="1">
      <alignment horizontal="center"/>
    </xf>
    <xf numFmtId="0" fontId="38" fillId="0" borderId="0" xfId="6" applyFont="1"/>
    <xf numFmtId="0" fontId="39" fillId="0" borderId="0" xfId="6" applyFont="1"/>
    <xf numFmtId="10" fontId="40" fillId="0" borderId="0" xfId="6" applyNumberFormat="1" applyFont="1" applyAlignment="1">
      <alignment horizontal="right"/>
    </xf>
    <xf numFmtId="10" fontId="0" fillId="0" borderId="0" xfId="0" applyNumberFormat="1"/>
    <xf numFmtId="0" fontId="18" fillId="0" borderId="57" xfId="0" applyFont="1" applyBorder="1" applyAlignment="1">
      <alignment horizontal="center"/>
    </xf>
    <xf numFmtId="0" fontId="18" fillId="0" borderId="82" xfId="0" applyFont="1" applyBorder="1" applyAlignment="1">
      <alignment horizontal="center"/>
    </xf>
    <xf numFmtId="0" fontId="24" fillId="2" borderId="83" xfId="0" applyFont="1" applyFill="1" applyBorder="1" applyAlignment="1">
      <alignment horizontal="center"/>
    </xf>
    <xf numFmtId="0" fontId="24" fillId="2" borderId="57" xfId="0" applyFont="1" applyFill="1" applyBorder="1" applyAlignment="1">
      <alignment horizontal="center"/>
    </xf>
    <xf numFmtId="0" fontId="24" fillId="0" borderId="57" xfId="0" applyFont="1" applyBorder="1" applyAlignment="1">
      <alignment horizontal="center"/>
    </xf>
    <xf numFmtId="0" fontId="41" fillId="4" borderId="60" xfId="4" applyFont="1" applyFill="1" applyBorder="1" applyAlignment="1" applyProtection="1">
      <alignment horizontal="centerContinuous" vertical="center"/>
      <protection locked="0"/>
    </xf>
    <xf numFmtId="0" fontId="41" fillId="4" borderId="15" xfId="4" applyFont="1" applyFill="1" applyBorder="1" applyAlignment="1" applyProtection="1">
      <alignment horizontal="centerContinuous" vertical="center"/>
      <protection locked="0"/>
    </xf>
    <xf numFmtId="0" fontId="20" fillId="0" borderId="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18" fillId="0" borderId="83" xfId="0" applyFont="1" applyBorder="1"/>
    <xf numFmtId="0" fontId="21" fillId="0" borderId="17" xfId="0" applyFont="1" applyFill="1" applyBorder="1" applyAlignment="1">
      <alignment horizontal="left" vertical="center" wrapText="1"/>
    </xf>
    <xf numFmtId="3" fontId="20" fillId="0" borderId="15" xfId="0" applyNumberFormat="1" applyFont="1" applyBorder="1" applyAlignment="1">
      <alignment horizontal="center" vertical="center"/>
    </xf>
    <xf numFmtId="0" fontId="17" fillId="0" borderId="87" xfId="4" applyFont="1" applyFill="1" applyBorder="1" applyAlignment="1" applyProtection="1">
      <alignment horizontal="center" vertical="center" wrapText="1"/>
      <protection locked="0"/>
    </xf>
    <xf numFmtId="0" fontId="17" fillId="0" borderId="33" xfId="4" applyFont="1" applyFill="1" applyBorder="1" applyAlignment="1" applyProtection="1">
      <alignment horizontal="center" vertical="center" wrapText="1"/>
      <protection locked="0"/>
    </xf>
    <xf numFmtId="0" fontId="17" fillId="0" borderId="16" xfId="4" applyFont="1" applyFill="1" applyBorder="1" applyAlignment="1" applyProtection="1">
      <alignment horizontal="center" vertical="center" wrapText="1"/>
      <protection locked="0"/>
    </xf>
    <xf numFmtId="0" fontId="41" fillId="4" borderId="16" xfId="4" applyFont="1" applyFill="1" applyBorder="1" applyAlignment="1" applyProtection="1">
      <alignment horizontal="centerContinuous" vertical="center"/>
      <protection locked="0"/>
    </xf>
    <xf numFmtId="0" fontId="24" fillId="0" borderId="57" xfId="0" applyFont="1" applyFill="1" applyBorder="1" applyAlignment="1">
      <alignment horizontal="center"/>
    </xf>
    <xf numFmtId="0" fontId="17" fillId="0" borderId="14" xfId="4" applyFont="1" applyFill="1" applyBorder="1" applyAlignment="1" applyProtection="1">
      <alignment horizontal="center" vertical="center" wrapText="1"/>
      <protection locked="0"/>
    </xf>
    <xf numFmtId="0" fontId="17" fillId="0" borderId="17" xfId="4" applyFont="1" applyFill="1" applyBorder="1" applyAlignment="1" applyProtection="1">
      <alignment horizontal="center" vertical="center" wrapText="1"/>
      <protection locked="0"/>
    </xf>
    <xf numFmtId="0" fontId="17" fillId="0" borderId="12" xfId="4" applyFont="1" applyFill="1" applyBorder="1" applyAlignment="1" applyProtection="1">
      <alignment horizontal="center" vertical="center" wrapText="1"/>
      <protection locked="0"/>
    </xf>
    <xf numFmtId="0" fontId="17" fillId="0" borderId="45" xfId="4" applyFont="1" applyFill="1" applyBorder="1" applyAlignment="1" applyProtection="1">
      <alignment horizontal="center" vertical="center" wrapText="1"/>
      <protection locked="0"/>
    </xf>
    <xf numFmtId="0" fontId="17" fillId="0" borderId="88" xfId="4" applyFont="1" applyFill="1" applyBorder="1" applyAlignment="1" applyProtection="1">
      <alignment horizontal="center" vertical="center" wrapText="1"/>
      <protection locked="0"/>
    </xf>
    <xf numFmtId="0" fontId="17" fillId="0" borderId="89" xfId="4" applyFont="1" applyFill="1" applyBorder="1" applyAlignment="1" applyProtection="1">
      <alignment horizontal="center" vertical="center" wrapText="1"/>
      <protection locked="0"/>
    </xf>
    <xf numFmtId="0" fontId="18" fillId="0" borderId="57" xfId="0" applyFont="1" applyFill="1" applyBorder="1" applyAlignment="1">
      <alignment horizontal="center"/>
    </xf>
    <xf numFmtId="0" fontId="40" fillId="0" borderId="0" xfId="6" applyFont="1"/>
    <xf numFmtId="10" fontId="42" fillId="0" borderId="0" xfId="6" applyNumberFormat="1" applyFont="1"/>
    <xf numFmtId="0" fontId="41" fillId="0" borderId="60" xfId="4" applyFont="1" applyFill="1" applyBorder="1" applyAlignment="1" applyProtection="1">
      <alignment horizontal="centerContinuous" vertical="center"/>
      <protection locked="0"/>
    </xf>
    <xf numFmtId="0" fontId="41" fillId="0" borderId="15" xfId="4" applyFont="1" applyFill="1" applyBorder="1" applyAlignment="1" applyProtection="1">
      <alignment horizontal="centerContinuous" vertical="center"/>
      <protection locked="0"/>
    </xf>
    <xf numFmtId="0" fontId="41" fillId="0" borderId="16" xfId="4" applyFont="1" applyFill="1" applyBorder="1" applyAlignment="1" applyProtection="1">
      <alignment horizontal="centerContinuous" vertical="center"/>
      <protection locked="0"/>
    </xf>
    <xf numFmtId="0" fontId="27" fillId="0" borderId="15" xfId="0" applyNumberFormat="1" applyFont="1" applyFill="1" applyBorder="1" applyAlignment="1" applyProtection="1">
      <alignment horizontal="left" vertical="center"/>
      <protection locked="0"/>
    </xf>
    <xf numFmtId="0" fontId="19" fillId="0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left"/>
      <protection locked="0"/>
    </xf>
    <xf numFmtId="0" fontId="20" fillId="0" borderId="84" xfId="0" applyFont="1" applyBorder="1" applyAlignment="1">
      <alignment horizontal="center" vertical="center" textRotation="90"/>
    </xf>
    <xf numFmtId="0" fontId="0" fillId="0" borderId="85" xfId="0" applyBorder="1" applyAlignment="1">
      <alignment horizontal="center" vertical="center" textRotation="90"/>
    </xf>
    <xf numFmtId="0" fontId="0" fillId="0" borderId="86" xfId="0" applyBorder="1" applyAlignment="1">
      <alignment horizontal="center" vertical="center" textRotation="90"/>
    </xf>
    <xf numFmtId="0" fontId="20" fillId="0" borderId="21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20" fillId="0" borderId="80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</cellXfs>
  <cellStyles count="7">
    <cellStyle name="Normál 2" xfId="6" xr:uid="{00000000-0005-0000-0000-000001000000}"/>
    <cellStyle name="Prozent" xfId="1" builtinId="5"/>
    <cellStyle name="Prozent 2" xfId="2" xr:uid="{00000000-0005-0000-0000-000002000000}"/>
    <cellStyle name="Standard" xfId="0" builtinId="0"/>
    <cellStyle name="Standard 2" xfId="3" xr:uid="{00000000-0005-0000-0000-000003000000}"/>
    <cellStyle name="Standard 3" xfId="5" xr:uid="{00000000-0005-0000-0000-000004000000}"/>
    <cellStyle name="Standard_Euro-Cup Erg" xfId="4" xr:uid="{00000000-0005-0000-0000-000005000000}"/>
  </cellStyles>
  <dxfs count="106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C000"/>
        </patternFill>
      </fill>
    </dxf>
    <dxf>
      <font>
        <b/>
        <i val="0"/>
      </font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b/>
        <i val="0"/>
      </font>
    </dxf>
    <dxf>
      <fill>
        <patternFill>
          <bgColor rgb="FFFF9999"/>
        </patternFill>
      </fill>
    </dxf>
    <dxf>
      <font>
        <strike val="0"/>
      </font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C000"/>
        </patternFill>
      </fill>
    </dxf>
    <dxf>
      <font>
        <b/>
        <i val="0"/>
      </font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b/>
        <i val="0"/>
      </font>
    </dxf>
    <dxf>
      <fill>
        <patternFill>
          <bgColor rgb="FFFF9999"/>
        </patternFill>
      </fill>
    </dxf>
    <dxf>
      <font>
        <strike val="0"/>
      </font>
      <fill>
        <patternFill>
          <bgColor rgb="FFCCFFCC"/>
        </patternFill>
      </fill>
    </dxf>
    <dxf>
      <fill>
        <patternFill>
          <bgColor rgb="FFCCFFFF"/>
        </patternFill>
      </fill>
    </dxf>
    <dxf>
      <font>
        <b/>
        <i val="0"/>
      </font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C000"/>
        </patternFill>
      </fill>
    </dxf>
    <dxf>
      <font>
        <b/>
        <i val="0"/>
      </font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b/>
        <i val="0"/>
      </font>
    </dxf>
    <dxf>
      <fill>
        <patternFill>
          <bgColor rgb="FFFF9999"/>
        </patternFill>
      </fill>
    </dxf>
    <dxf>
      <font>
        <strike val="0"/>
      </font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C000"/>
        </patternFill>
      </fill>
    </dxf>
    <dxf>
      <font>
        <b/>
        <i val="0"/>
      </font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b/>
        <i val="0"/>
      </font>
    </dxf>
    <dxf>
      <fill>
        <patternFill>
          <bgColor rgb="FFFF9999"/>
        </patternFill>
      </fill>
    </dxf>
    <dxf>
      <font>
        <strike val="0"/>
      </font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C000"/>
        </patternFill>
      </fill>
    </dxf>
    <dxf>
      <font>
        <b/>
        <i val="0"/>
      </font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b/>
        <i val="0"/>
      </font>
    </dxf>
    <dxf>
      <fill>
        <patternFill>
          <bgColor rgb="FFFF9999"/>
        </patternFill>
      </fill>
    </dxf>
    <dxf>
      <font>
        <strike val="0"/>
      </font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b/>
        <i val="0"/>
      </font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C000"/>
        </patternFill>
      </fill>
    </dxf>
    <dxf>
      <font>
        <b/>
        <i val="0"/>
      </font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b/>
        <i val="0"/>
      </font>
    </dxf>
    <dxf>
      <fill>
        <patternFill>
          <bgColor rgb="FFFF9999"/>
        </patternFill>
      </fill>
    </dxf>
    <dxf>
      <font>
        <strike val="0"/>
      </font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b/>
        <i val="0"/>
      </font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FFC000"/>
        </patternFill>
      </fill>
    </dxf>
    <dxf>
      <font>
        <b/>
        <i val="0"/>
      </font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b/>
        <i val="0"/>
      </font>
    </dxf>
    <dxf>
      <fill>
        <patternFill>
          <bgColor rgb="FFFF9999"/>
        </patternFill>
      </fill>
    </dxf>
    <dxf>
      <font>
        <strike val="0"/>
      </font>
      <fill>
        <patternFill>
          <bgColor rgb="FFCCFFCC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FF9999"/>
      <color rgb="FF0033CC"/>
      <color rgb="FFCCFFFF"/>
      <color rgb="FFCCFFCC"/>
      <color rgb="FFCC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F1A!$AD$2" lockText="1"/>
</file>

<file path=xl/ctrlProps/ctrlProp2.xml><?xml version="1.0" encoding="utf-8"?>
<formControlPr xmlns="http://schemas.microsoft.com/office/spreadsheetml/2009/9/main" objectType="CheckBox" checked="Checked" fmlaLink="F1A!$AH$2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1</xdr:col>
          <xdr:colOff>933450</xdr:colOff>
          <xdr:row>13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 mc:Ignorable="a14" a14:legacySpreadsheetColorIndex="42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Világkupa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1123950</xdr:colOff>
          <xdr:row>12</xdr:row>
          <xdr:rowOff>0</xdr:rowOff>
        </xdr:from>
        <xdr:to>
          <xdr:col>1</xdr:col>
          <xdr:colOff>2057400</xdr:colOff>
          <xdr:row>13</xdr:row>
          <xdr:rowOff>9525</xdr:rowOff>
        </xdr:to>
        <xdr:sp macro="" textlink="">
          <xdr:nvSpPr>
            <xdr:cNvPr id="1028" name="Check Box 4" descr="HEC forduló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HEC forduló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19051</xdr:rowOff>
    </xdr:from>
    <xdr:to>
      <xdr:col>9</xdr:col>
      <xdr:colOff>598847</xdr:colOff>
      <xdr:row>46</xdr:row>
      <xdr:rowOff>47625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9551"/>
          <a:ext cx="6085247" cy="8601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11"/>
  <sheetViews>
    <sheetView workbookViewId="0">
      <selection activeCell="B10" sqref="B10"/>
    </sheetView>
  </sheetViews>
  <sheetFormatPr baseColWidth="10" defaultColWidth="9.06640625" defaultRowHeight="15.75"/>
  <cols>
    <col min="1" max="1" width="19.3984375" bestFit="1" customWidth="1"/>
    <col min="2" max="2" width="50.73046875" style="1" customWidth="1"/>
  </cols>
  <sheetData>
    <row r="3" spans="1:2" ht="30.4">
      <c r="A3" s="9" t="s">
        <v>6</v>
      </c>
      <c r="B3" s="132" t="s">
        <v>176</v>
      </c>
    </row>
    <row r="4" spans="1:2" ht="17.25">
      <c r="A4" s="9" t="s">
        <v>8</v>
      </c>
      <c r="B4" s="133" t="s">
        <v>177</v>
      </c>
    </row>
    <row r="5" spans="1:2" ht="17.25">
      <c r="A5" s="9" t="s">
        <v>7</v>
      </c>
      <c r="B5" s="134">
        <v>43302</v>
      </c>
    </row>
    <row r="6" spans="1:2">
      <c r="A6" s="9" t="s">
        <v>0</v>
      </c>
      <c r="B6" s="135" t="s">
        <v>718</v>
      </c>
    </row>
    <row r="7" spans="1:2">
      <c r="A7" s="9" t="s">
        <v>1</v>
      </c>
      <c r="B7" s="135" t="s">
        <v>717</v>
      </c>
    </row>
    <row r="8" spans="1:2">
      <c r="A8" s="9" t="s">
        <v>2</v>
      </c>
      <c r="B8" s="135" t="s">
        <v>716</v>
      </c>
    </row>
    <row r="9" spans="1:2">
      <c r="A9" s="9" t="s">
        <v>3</v>
      </c>
      <c r="B9" s="136"/>
    </row>
    <row r="10" spans="1:2">
      <c r="A10" s="9" t="s">
        <v>4</v>
      </c>
      <c r="B10" s="136"/>
    </row>
    <row r="11" spans="1:2">
      <c r="A11" s="9" t="s">
        <v>5</v>
      </c>
      <c r="B11" s="136"/>
    </row>
  </sheetData>
  <sheetProtection password="CF1D" sheet="1" objects="1" scenarios="1"/>
  <pageMargins left="0.7" right="0.7" top="0.75" bottom="0.75" header="0.3" footer="0.3"/>
  <pageSetup paperSize="9" orientation="portrait" verticalDpi="597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1</xdr:col>
                    <xdr:colOff>933450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 altText="HEC forduló">
                <anchor moveWithCells="1">
                  <from>
                    <xdr:col>1</xdr:col>
                    <xdr:colOff>1123950</xdr:colOff>
                    <xdr:row>12</xdr:row>
                    <xdr:rowOff>0</xdr:rowOff>
                  </from>
                  <to>
                    <xdr:col>1</xdr:col>
                    <xdr:colOff>2057400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4:C29"/>
  <sheetViews>
    <sheetView workbookViewId="0"/>
  </sheetViews>
  <sheetFormatPr baseColWidth="10" defaultColWidth="9.06640625" defaultRowHeight="14.25"/>
  <cols>
    <col min="1" max="1" width="9.73046875" customWidth="1"/>
    <col min="2" max="2" width="11.73046875" style="4" customWidth="1"/>
    <col min="3" max="3" width="5.1328125" bestFit="1" customWidth="1"/>
    <col min="4" max="6" width="3" bestFit="1" customWidth="1"/>
    <col min="7" max="10" width="2" bestFit="1" customWidth="1"/>
    <col min="11" max="15" width="3" bestFit="1" customWidth="1"/>
  </cols>
  <sheetData>
    <row r="4" spans="1:2">
      <c r="A4" s="21" t="s">
        <v>42</v>
      </c>
    </row>
    <row r="5" spans="1:2">
      <c r="A5" s="22" t="s">
        <v>20</v>
      </c>
      <c r="B5" s="22" t="s">
        <v>21</v>
      </c>
    </row>
    <row r="6" spans="1:2">
      <c r="A6" s="22">
        <v>1</v>
      </c>
      <c r="B6" s="22">
        <v>25</v>
      </c>
    </row>
    <row r="7" spans="1:2">
      <c r="A7" s="22">
        <v>2</v>
      </c>
      <c r="B7" s="22">
        <v>20</v>
      </c>
    </row>
    <row r="8" spans="1:2">
      <c r="A8" s="22">
        <v>3</v>
      </c>
      <c r="B8" s="22">
        <v>15</v>
      </c>
    </row>
    <row r="9" spans="1:2">
      <c r="A9" s="22">
        <v>4</v>
      </c>
      <c r="B9" s="22">
        <v>12</v>
      </c>
    </row>
    <row r="10" spans="1:2">
      <c r="A10" s="22">
        <v>5</v>
      </c>
      <c r="B10" s="22">
        <v>10</v>
      </c>
    </row>
    <row r="11" spans="1:2">
      <c r="A11" s="22">
        <v>6</v>
      </c>
      <c r="B11" s="22">
        <v>9</v>
      </c>
    </row>
    <row r="12" spans="1:2">
      <c r="A12" s="22">
        <v>7</v>
      </c>
      <c r="B12" s="22">
        <v>8</v>
      </c>
    </row>
    <row r="13" spans="1:2">
      <c r="A13" s="22">
        <v>8</v>
      </c>
      <c r="B13" s="22">
        <v>7</v>
      </c>
    </row>
    <row r="14" spans="1:2">
      <c r="A14" s="22">
        <v>9</v>
      </c>
      <c r="B14" s="22">
        <v>6</v>
      </c>
    </row>
    <row r="15" spans="1:2">
      <c r="A15" s="22">
        <v>10</v>
      </c>
      <c r="B15" s="22">
        <v>5</v>
      </c>
    </row>
    <row r="16" spans="1:2">
      <c r="A16" s="22">
        <v>11</v>
      </c>
      <c r="B16" s="22">
        <v>4</v>
      </c>
    </row>
    <row r="17" spans="1:3">
      <c r="A17" s="22">
        <v>12</v>
      </c>
      <c r="B17" s="22">
        <v>3</v>
      </c>
    </row>
    <row r="18" spans="1:3">
      <c r="A18" s="22">
        <v>13</v>
      </c>
      <c r="B18" s="22">
        <v>2</v>
      </c>
    </row>
    <row r="19" spans="1:3">
      <c r="A19" s="22">
        <v>14</v>
      </c>
      <c r="B19" s="22">
        <v>1</v>
      </c>
    </row>
    <row r="21" spans="1:3">
      <c r="A21" s="21" t="s">
        <v>41</v>
      </c>
    </row>
    <row r="22" spans="1:3" s="25" customFormat="1" ht="28.5">
      <c r="A22" s="24" t="s">
        <v>33</v>
      </c>
      <c r="B22" s="26" t="s">
        <v>32</v>
      </c>
      <c r="C22" s="26" t="s">
        <v>23</v>
      </c>
    </row>
    <row r="23" spans="1:3">
      <c r="A23" s="9" t="s">
        <v>19</v>
      </c>
      <c r="B23" s="23">
        <v>10</v>
      </c>
      <c r="C23" s="8">
        <v>1</v>
      </c>
    </row>
    <row r="24" spans="1:3">
      <c r="A24" s="9" t="s">
        <v>30</v>
      </c>
      <c r="B24" s="8">
        <v>5</v>
      </c>
      <c r="C24" s="8">
        <v>1</v>
      </c>
    </row>
    <row r="25" spans="1:3">
      <c r="A25" s="9" t="s">
        <v>26</v>
      </c>
      <c r="B25" s="8">
        <v>5</v>
      </c>
      <c r="C25" s="8">
        <v>1</v>
      </c>
    </row>
    <row r="26" spans="1:3">
      <c r="A26" s="9" t="s">
        <v>27</v>
      </c>
      <c r="B26" s="8">
        <v>5</v>
      </c>
      <c r="C26" s="8">
        <v>1</v>
      </c>
    </row>
    <row r="27" spans="1:3">
      <c r="A27" s="9" t="s">
        <v>28</v>
      </c>
      <c r="B27" s="8">
        <v>5</v>
      </c>
      <c r="C27" s="8">
        <v>1</v>
      </c>
    </row>
    <row r="28" spans="1:3">
      <c r="A28" s="9" t="s">
        <v>29</v>
      </c>
      <c r="B28" s="8">
        <v>10</v>
      </c>
      <c r="C28" s="8">
        <v>1</v>
      </c>
    </row>
    <row r="29" spans="1:3">
      <c r="A29" s="9" t="s">
        <v>31</v>
      </c>
      <c r="B29" s="8">
        <v>5</v>
      </c>
      <c r="C29" s="8">
        <v>1</v>
      </c>
    </row>
  </sheetData>
  <sheetProtection password="CF1D" sheet="1" objects="1" scenarios="1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6"/>
  <dimension ref="A2:AJ22"/>
  <sheetViews>
    <sheetView zoomScale="75" zoomScaleNormal="75" workbookViewId="0">
      <selection activeCell="Q3" sqref="Q3"/>
    </sheetView>
  </sheetViews>
  <sheetFormatPr baseColWidth="10" defaultColWidth="9.06640625" defaultRowHeight="13.9"/>
  <cols>
    <col min="1" max="1" width="3.86328125" style="197" customWidth="1"/>
    <col min="2" max="2" width="25.73046875" style="197" customWidth="1"/>
    <col min="3" max="3" width="4.1328125" style="207" customWidth="1"/>
    <col min="4" max="4" width="24.73046875" style="197" customWidth="1"/>
    <col min="5" max="6" width="4.265625" style="207" customWidth="1"/>
    <col min="7" max="7" width="10.265625" style="208" customWidth="1"/>
    <col min="8" max="8" width="8" style="197" hidden="1" customWidth="1"/>
    <col min="9" max="9" width="4.1328125" style="207" customWidth="1"/>
    <col min="10" max="10" width="24.73046875" style="197" customWidth="1"/>
    <col min="11" max="12" width="4.265625" style="207" customWidth="1"/>
    <col min="13" max="13" width="10.265625" style="208" customWidth="1"/>
    <col min="14" max="14" width="8" style="197" hidden="1" customWidth="1"/>
    <col min="15" max="15" width="4.1328125" style="207" customWidth="1"/>
    <col min="16" max="16" width="24.73046875" style="197" customWidth="1"/>
    <col min="17" max="18" width="4.265625" style="207" customWidth="1"/>
    <col min="19" max="19" width="10.265625" style="208" customWidth="1"/>
    <col min="20" max="20" width="8" style="197" hidden="1" customWidth="1"/>
    <col min="21" max="21" width="10.73046875" style="236" customWidth="1"/>
    <col min="22" max="270" width="9.1328125" style="197"/>
    <col min="271" max="271" width="4.265625" style="197" customWidth="1"/>
    <col min="272" max="272" width="19.73046875" style="197" customWidth="1"/>
    <col min="273" max="273" width="5.59765625" style="197" bestFit="1" customWidth="1"/>
    <col min="274" max="274" width="14.86328125" style="197" bestFit="1" customWidth="1"/>
    <col min="275" max="275" width="8.3984375" style="197" customWidth="1"/>
    <col min="276" max="276" width="7.59765625" style="197" customWidth="1"/>
    <col min="277" max="526" width="9.1328125" style="197"/>
    <col min="527" max="527" width="4.265625" style="197" customWidth="1"/>
    <col min="528" max="528" width="19.73046875" style="197" customWidth="1"/>
    <col min="529" max="529" width="5.59765625" style="197" bestFit="1" customWidth="1"/>
    <col min="530" max="530" width="14.86328125" style="197" bestFit="1" customWidth="1"/>
    <col min="531" max="531" width="8.3984375" style="197" customWidth="1"/>
    <col min="532" max="532" width="7.59765625" style="197" customWidth="1"/>
    <col min="533" max="782" width="9.1328125" style="197"/>
    <col min="783" max="783" width="4.265625" style="197" customWidth="1"/>
    <col min="784" max="784" width="19.73046875" style="197" customWidth="1"/>
    <col min="785" max="785" width="5.59765625" style="197" bestFit="1" customWidth="1"/>
    <col min="786" max="786" width="14.86328125" style="197" bestFit="1" customWidth="1"/>
    <col min="787" max="787" width="8.3984375" style="197" customWidth="1"/>
    <col min="788" max="788" width="7.59765625" style="197" customWidth="1"/>
    <col min="789" max="1038" width="9.1328125" style="197"/>
    <col min="1039" max="1039" width="4.265625" style="197" customWidth="1"/>
    <col min="1040" max="1040" width="19.73046875" style="197" customWidth="1"/>
    <col min="1041" max="1041" width="5.59765625" style="197" bestFit="1" customWidth="1"/>
    <col min="1042" max="1042" width="14.86328125" style="197" bestFit="1" customWidth="1"/>
    <col min="1043" max="1043" width="8.3984375" style="197" customWidth="1"/>
    <col min="1044" max="1044" width="7.59765625" style="197" customWidth="1"/>
    <col min="1045" max="1294" width="9.1328125" style="197"/>
    <col min="1295" max="1295" width="4.265625" style="197" customWidth="1"/>
    <col min="1296" max="1296" width="19.73046875" style="197" customWidth="1"/>
    <col min="1297" max="1297" width="5.59765625" style="197" bestFit="1" customWidth="1"/>
    <col min="1298" max="1298" width="14.86328125" style="197" bestFit="1" customWidth="1"/>
    <col min="1299" max="1299" width="8.3984375" style="197" customWidth="1"/>
    <col min="1300" max="1300" width="7.59765625" style="197" customWidth="1"/>
    <col min="1301" max="1550" width="9.1328125" style="197"/>
    <col min="1551" max="1551" width="4.265625" style="197" customWidth="1"/>
    <col min="1552" max="1552" width="19.73046875" style="197" customWidth="1"/>
    <col min="1553" max="1553" width="5.59765625" style="197" bestFit="1" customWidth="1"/>
    <col min="1554" max="1554" width="14.86328125" style="197" bestFit="1" customWidth="1"/>
    <col min="1555" max="1555" width="8.3984375" style="197" customWidth="1"/>
    <col min="1556" max="1556" width="7.59765625" style="197" customWidth="1"/>
    <col min="1557" max="1806" width="9.1328125" style="197"/>
    <col min="1807" max="1807" width="4.265625" style="197" customWidth="1"/>
    <col min="1808" max="1808" width="19.73046875" style="197" customWidth="1"/>
    <col min="1809" max="1809" width="5.59765625" style="197" bestFit="1" customWidth="1"/>
    <col min="1810" max="1810" width="14.86328125" style="197" bestFit="1" customWidth="1"/>
    <col min="1811" max="1811" width="8.3984375" style="197" customWidth="1"/>
    <col min="1812" max="1812" width="7.59765625" style="197" customWidth="1"/>
    <col min="1813" max="2062" width="9.1328125" style="197"/>
    <col min="2063" max="2063" width="4.265625" style="197" customWidth="1"/>
    <col min="2064" max="2064" width="19.73046875" style="197" customWidth="1"/>
    <col min="2065" max="2065" width="5.59765625" style="197" bestFit="1" customWidth="1"/>
    <col min="2066" max="2066" width="14.86328125" style="197" bestFit="1" customWidth="1"/>
    <col min="2067" max="2067" width="8.3984375" style="197" customWidth="1"/>
    <col min="2068" max="2068" width="7.59765625" style="197" customWidth="1"/>
    <col min="2069" max="2318" width="9.1328125" style="197"/>
    <col min="2319" max="2319" width="4.265625" style="197" customWidth="1"/>
    <col min="2320" max="2320" width="19.73046875" style="197" customWidth="1"/>
    <col min="2321" max="2321" width="5.59765625" style="197" bestFit="1" customWidth="1"/>
    <col min="2322" max="2322" width="14.86328125" style="197" bestFit="1" customWidth="1"/>
    <col min="2323" max="2323" width="8.3984375" style="197" customWidth="1"/>
    <col min="2324" max="2324" width="7.59765625" style="197" customWidth="1"/>
    <col min="2325" max="2574" width="9.1328125" style="197"/>
    <col min="2575" max="2575" width="4.265625" style="197" customWidth="1"/>
    <col min="2576" max="2576" width="19.73046875" style="197" customWidth="1"/>
    <col min="2577" max="2577" width="5.59765625" style="197" bestFit="1" customWidth="1"/>
    <col min="2578" max="2578" width="14.86328125" style="197" bestFit="1" customWidth="1"/>
    <col min="2579" max="2579" width="8.3984375" style="197" customWidth="1"/>
    <col min="2580" max="2580" width="7.59765625" style="197" customWidth="1"/>
    <col min="2581" max="2830" width="9.1328125" style="197"/>
    <col min="2831" max="2831" width="4.265625" style="197" customWidth="1"/>
    <col min="2832" max="2832" width="19.73046875" style="197" customWidth="1"/>
    <col min="2833" max="2833" width="5.59765625" style="197" bestFit="1" customWidth="1"/>
    <col min="2834" max="2834" width="14.86328125" style="197" bestFit="1" customWidth="1"/>
    <col min="2835" max="2835" width="8.3984375" style="197" customWidth="1"/>
    <col min="2836" max="2836" width="7.59765625" style="197" customWidth="1"/>
    <col min="2837" max="3086" width="9.1328125" style="197"/>
    <col min="3087" max="3087" width="4.265625" style="197" customWidth="1"/>
    <col min="3088" max="3088" width="19.73046875" style="197" customWidth="1"/>
    <col min="3089" max="3089" width="5.59765625" style="197" bestFit="1" customWidth="1"/>
    <col min="3090" max="3090" width="14.86328125" style="197" bestFit="1" customWidth="1"/>
    <col min="3091" max="3091" width="8.3984375" style="197" customWidth="1"/>
    <col min="3092" max="3092" width="7.59765625" style="197" customWidth="1"/>
    <col min="3093" max="3342" width="9.1328125" style="197"/>
    <col min="3343" max="3343" width="4.265625" style="197" customWidth="1"/>
    <col min="3344" max="3344" width="19.73046875" style="197" customWidth="1"/>
    <col min="3345" max="3345" width="5.59765625" style="197" bestFit="1" customWidth="1"/>
    <col min="3346" max="3346" width="14.86328125" style="197" bestFit="1" customWidth="1"/>
    <col min="3347" max="3347" width="8.3984375" style="197" customWidth="1"/>
    <col min="3348" max="3348" width="7.59765625" style="197" customWidth="1"/>
    <col min="3349" max="3598" width="9.1328125" style="197"/>
    <col min="3599" max="3599" width="4.265625" style="197" customWidth="1"/>
    <col min="3600" max="3600" width="19.73046875" style="197" customWidth="1"/>
    <col min="3601" max="3601" width="5.59765625" style="197" bestFit="1" customWidth="1"/>
    <col min="3602" max="3602" width="14.86328125" style="197" bestFit="1" customWidth="1"/>
    <col min="3603" max="3603" width="8.3984375" style="197" customWidth="1"/>
    <col min="3604" max="3604" width="7.59765625" style="197" customWidth="1"/>
    <col min="3605" max="3854" width="9.1328125" style="197"/>
    <col min="3855" max="3855" width="4.265625" style="197" customWidth="1"/>
    <col min="3856" max="3856" width="19.73046875" style="197" customWidth="1"/>
    <col min="3857" max="3857" width="5.59765625" style="197" bestFit="1" customWidth="1"/>
    <col min="3858" max="3858" width="14.86328125" style="197" bestFit="1" customWidth="1"/>
    <col min="3859" max="3859" width="8.3984375" style="197" customWidth="1"/>
    <col min="3860" max="3860" width="7.59765625" style="197" customWidth="1"/>
    <col min="3861" max="4110" width="9.1328125" style="197"/>
    <col min="4111" max="4111" width="4.265625" style="197" customWidth="1"/>
    <col min="4112" max="4112" width="19.73046875" style="197" customWidth="1"/>
    <col min="4113" max="4113" width="5.59765625" style="197" bestFit="1" customWidth="1"/>
    <col min="4114" max="4114" width="14.86328125" style="197" bestFit="1" customWidth="1"/>
    <col min="4115" max="4115" width="8.3984375" style="197" customWidth="1"/>
    <col min="4116" max="4116" width="7.59765625" style="197" customWidth="1"/>
    <col min="4117" max="4366" width="9.1328125" style="197"/>
    <col min="4367" max="4367" width="4.265625" style="197" customWidth="1"/>
    <col min="4368" max="4368" width="19.73046875" style="197" customWidth="1"/>
    <col min="4369" max="4369" width="5.59765625" style="197" bestFit="1" customWidth="1"/>
    <col min="4370" max="4370" width="14.86328125" style="197" bestFit="1" customWidth="1"/>
    <col min="4371" max="4371" width="8.3984375" style="197" customWidth="1"/>
    <col min="4372" max="4372" width="7.59765625" style="197" customWidth="1"/>
    <col min="4373" max="4622" width="9.1328125" style="197"/>
    <col min="4623" max="4623" width="4.265625" style="197" customWidth="1"/>
    <col min="4624" max="4624" width="19.73046875" style="197" customWidth="1"/>
    <col min="4625" max="4625" width="5.59765625" style="197" bestFit="1" customWidth="1"/>
    <col min="4626" max="4626" width="14.86328125" style="197" bestFit="1" customWidth="1"/>
    <col min="4627" max="4627" width="8.3984375" style="197" customWidth="1"/>
    <col min="4628" max="4628" width="7.59765625" style="197" customWidth="1"/>
    <col min="4629" max="4878" width="9.1328125" style="197"/>
    <col min="4879" max="4879" width="4.265625" style="197" customWidth="1"/>
    <col min="4880" max="4880" width="19.73046875" style="197" customWidth="1"/>
    <col min="4881" max="4881" width="5.59765625" style="197" bestFit="1" customWidth="1"/>
    <col min="4882" max="4882" width="14.86328125" style="197" bestFit="1" customWidth="1"/>
    <col min="4883" max="4883" width="8.3984375" style="197" customWidth="1"/>
    <col min="4884" max="4884" width="7.59765625" style="197" customWidth="1"/>
    <col min="4885" max="5134" width="9.1328125" style="197"/>
    <col min="5135" max="5135" width="4.265625" style="197" customWidth="1"/>
    <col min="5136" max="5136" width="19.73046875" style="197" customWidth="1"/>
    <col min="5137" max="5137" width="5.59765625" style="197" bestFit="1" customWidth="1"/>
    <col min="5138" max="5138" width="14.86328125" style="197" bestFit="1" customWidth="1"/>
    <col min="5139" max="5139" width="8.3984375" style="197" customWidth="1"/>
    <col min="5140" max="5140" width="7.59765625" style="197" customWidth="1"/>
    <col min="5141" max="5390" width="9.1328125" style="197"/>
    <col min="5391" max="5391" width="4.265625" style="197" customWidth="1"/>
    <col min="5392" max="5392" width="19.73046875" style="197" customWidth="1"/>
    <col min="5393" max="5393" width="5.59765625" style="197" bestFit="1" customWidth="1"/>
    <col min="5394" max="5394" width="14.86328125" style="197" bestFit="1" customWidth="1"/>
    <col min="5395" max="5395" width="8.3984375" style="197" customWidth="1"/>
    <col min="5396" max="5396" width="7.59765625" style="197" customWidth="1"/>
    <col min="5397" max="5646" width="9.1328125" style="197"/>
    <col min="5647" max="5647" width="4.265625" style="197" customWidth="1"/>
    <col min="5648" max="5648" width="19.73046875" style="197" customWidth="1"/>
    <col min="5649" max="5649" width="5.59765625" style="197" bestFit="1" customWidth="1"/>
    <col min="5650" max="5650" width="14.86328125" style="197" bestFit="1" customWidth="1"/>
    <col min="5651" max="5651" width="8.3984375" style="197" customWidth="1"/>
    <col min="5652" max="5652" width="7.59765625" style="197" customWidth="1"/>
    <col min="5653" max="5902" width="9.1328125" style="197"/>
    <col min="5903" max="5903" width="4.265625" style="197" customWidth="1"/>
    <col min="5904" max="5904" width="19.73046875" style="197" customWidth="1"/>
    <col min="5905" max="5905" width="5.59765625" style="197" bestFit="1" customWidth="1"/>
    <col min="5906" max="5906" width="14.86328125" style="197" bestFit="1" customWidth="1"/>
    <col min="5907" max="5907" width="8.3984375" style="197" customWidth="1"/>
    <col min="5908" max="5908" width="7.59765625" style="197" customWidth="1"/>
    <col min="5909" max="6158" width="9.1328125" style="197"/>
    <col min="6159" max="6159" width="4.265625" style="197" customWidth="1"/>
    <col min="6160" max="6160" width="19.73046875" style="197" customWidth="1"/>
    <col min="6161" max="6161" width="5.59765625" style="197" bestFit="1" customWidth="1"/>
    <col min="6162" max="6162" width="14.86328125" style="197" bestFit="1" customWidth="1"/>
    <col min="6163" max="6163" width="8.3984375" style="197" customWidth="1"/>
    <col min="6164" max="6164" width="7.59765625" style="197" customWidth="1"/>
    <col min="6165" max="6414" width="9.1328125" style="197"/>
    <col min="6415" max="6415" width="4.265625" style="197" customWidth="1"/>
    <col min="6416" max="6416" width="19.73046875" style="197" customWidth="1"/>
    <col min="6417" max="6417" width="5.59765625" style="197" bestFit="1" customWidth="1"/>
    <col min="6418" max="6418" width="14.86328125" style="197" bestFit="1" customWidth="1"/>
    <col min="6419" max="6419" width="8.3984375" style="197" customWidth="1"/>
    <col min="6420" max="6420" width="7.59765625" style="197" customWidth="1"/>
    <col min="6421" max="6670" width="9.1328125" style="197"/>
    <col min="6671" max="6671" width="4.265625" style="197" customWidth="1"/>
    <col min="6672" max="6672" width="19.73046875" style="197" customWidth="1"/>
    <col min="6673" max="6673" width="5.59765625" style="197" bestFit="1" customWidth="1"/>
    <col min="6674" max="6674" width="14.86328125" style="197" bestFit="1" customWidth="1"/>
    <col min="6675" max="6675" width="8.3984375" style="197" customWidth="1"/>
    <col min="6676" max="6676" width="7.59765625" style="197" customWidth="1"/>
    <col min="6677" max="6926" width="9.1328125" style="197"/>
    <col min="6927" max="6927" width="4.265625" style="197" customWidth="1"/>
    <col min="6928" max="6928" width="19.73046875" style="197" customWidth="1"/>
    <col min="6929" max="6929" width="5.59765625" style="197" bestFit="1" customWidth="1"/>
    <col min="6930" max="6930" width="14.86328125" style="197" bestFit="1" customWidth="1"/>
    <col min="6931" max="6931" width="8.3984375" style="197" customWidth="1"/>
    <col min="6932" max="6932" width="7.59765625" style="197" customWidth="1"/>
    <col min="6933" max="7182" width="9.1328125" style="197"/>
    <col min="7183" max="7183" width="4.265625" style="197" customWidth="1"/>
    <col min="7184" max="7184" width="19.73046875" style="197" customWidth="1"/>
    <col min="7185" max="7185" width="5.59765625" style="197" bestFit="1" customWidth="1"/>
    <col min="7186" max="7186" width="14.86328125" style="197" bestFit="1" customWidth="1"/>
    <col min="7187" max="7187" width="8.3984375" style="197" customWidth="1"/>
    <col min="7188" max="7188" width="7.59765625" style="197" customWidth="1"/>
    <col min="7189" max="7438" width="9.1328125" style="197"/>
    <col min="7439" max="7439" width="4.265625" style="197" customWidth="1"/>
    <col min="7440" max="7440" width="19.73046875" style="197" customWidth="1"/>
    <col min="7441" max="7441" width="5.59765625" style="197" bestFit="1" customWidth="1"/>
    <col min="7442" max="7442" width="14.86328125" style="197" bestFit="1" customWidth="1"/>
    <col min="7443" max="7443" width="8.3984375" style="197" customWidth="1"/>
    <col min="7444" max="7444" width="7.59765625" style="197" customWidth="1"/>
    <col min="7445" max="7694" width="9.1328125" style="197"/>
    <col min="7695" max="7695" width="4.265625" style="197" customWidth="1"/>
    <col min="7696" max="7696" width="19.73046875" style="197" customWidth="1"/>
    <col min="7697" max="7697" width="5.59765625" style="197" bestFit="1" customWidth="1"/>
    <col min="7698" max="7698" width="14.86328125" style="197" bestFit="1" customWidth="1"/>
    <col min="7699" max="7699" width="8.3984375" style="197" customWidth="1"/>
    <col min="7700" max="7700" width="7.59765625" style="197" customWidth="1"/>
    <col min="7701" max="7950" width="9.1328125" style="197"/>
    <col min="7951" max="7951" width="4.265625" style="197" customWidth="1"/>
    <col min="7952" max="7952" width="19.73046875" style="197" customWidth="1"/>
    <col min="7953" max="7953" width="5.59765625" style="197" bestFit="1" customWidth="1"/>
    <col min="7954" max="7954" width="14.86328125" style="197" bestFit="1" customWidth="1"/>
    <col min="7955" max="7955" width="8.3984375" style="197" customWidth="1"/>
    <col min="7956" max="7956" width="7.59765625" style="197" customWidth="1"/>
    <col min="7957" max="8206" width="9.1328125" style="197"/>
    <col min="8207" max="8207" width="4.265625" style="197" customWidth="1"/>
    <col min="8208" max="8208" width="19.73046875" style="197" customWidth="1"/>
    <col min="8209" max="8209" width="5.59765625" style="197" bestFit="1" customWidth="1"/>
    <col min="8210" max="8210" width="14.86328125" style="197" bestFit="1" customWidth="1"/>
    <col min="8211" max="8211" width="8.3984375" style="197" customWidth="1"/>
    <col min="8212" max="8212" width="7.59765625" style="197" customWidth="1"/>
    <col min="8213" max="8462" width="9.1328125" style="197"/>
    <col min="8463" max="8463" width="4.265625" style="197" customWidth="1"/>
    <col min="8464" max="8464" width="19.73046875" style="197" customWidth="1"/>
    <col min="8465" max="8465" width="5.59765625" style="197" bestFit="1" customWidth="1"/>
    <col min="8466" max="8466" width="14.86328125" style="197" bestFit="1" customWidth="1"/>
    <col min="8467" max="8467" width="8.3984375" style="197" customWidth="1"/>
    <col min="8468" max="8468" width="7.59765625" style="197" customWidth="1"/>
    <col min="8469" max="8718" width="9.1328125" style="197"/>
    <col min="8719" max="8719" width="4.265625" style="197" customWidth="1"/>
    <col min="8720" max="8720" width="19.73046875" style="197" customWidth="1"/>
    <col min="8721" max="8721" width="5.59765625" style="197" bestFit="1" customWidth="1"/>
    <col min="8722" max="8722" width="14.86328125" style="197" bestFit="1" customWidth="1"/>
    <col min="8723" max="8723" width="8.3984375" style="197" customWidth="1"/>
    <col min="8724" max="8724" width="7.59765625" style="197" customWidth="1"/>
    <col min="8725" max="8974" width="9.1328125" style="197"/>
    <col min="8975" max="8975" width="4.265625" style="197" customWidth="1"/>
    <col min="8976" max="8976" width="19.73046875" style="197" customWidth="1"/>
    <col min="8977" max="8977" width="5.59765625" style="197" bestFit="1" customWidth="1"/>
    <col min="8978" max="8978" width="14.86328125" style="197" bestFit="1" customWidth="1"/>
    <col min="8979" max="8979" width="8.3984375" style="197" customWidth="1"/>
    <col min="8980" max="8980" width="7.59765625" style="197" customWidth="1"/>
    <col min="8981" max="9230" width="9.1328125" style="197"/>
    <col min="9231" max="9231" width="4.265625" style="197" customWidth="1"/>
    <col min="9232" max="9232" width="19.73046875" style="197" customWidth="1"/>
    <col min="9233" max="9233" width="5.59765625" style="197" bestFit="1" customWidth="1"/>
    <col min="9234" max="9234" width="14.86328125" style="197" bestFit="1" customWidth="1"/>
    <col min="9235" max="9235" width="8.3984375" style="197" customWidth="1"/>
    <col min="9236" max="9236" width="7.59765625" style="197" customWidth="1"/>
    <col min="9237" max="9486" width="9.1328125" style="197"/>
    <col min="9487" max="9487" width="4.265625" style="197" customWidth="1"/>
    <col min="9488" max="9488" width="19.73046875" style="197" customWidth="1"/>
    <col min="9489" max="9489" width="5.59765625" style="197" bestFit="1" customWidth="1"/>
    <col min="9490" max="9490" width="14.86328125" style="197" bestFit="1" customWidth="1"/>
    <col min="9491" max="9491" width="8.3984375" style="197" customWidth="1"/>
    <col min="9492" max="9492" width="7.59765625" style="197" customWidth="1"/>
    <col min="9493" max="9742" width="9.1328125" style="197"/>
    <col min="9743" max="9743" width="4.265625" style="197" customWidth="1"/>
    <col min="9744" max="9744" width="19.73046875" style="197" customWidth="1"/>
    <col min="9745" max="9745" width="5.59765625" style="197" bestFit="1" customWidth="1"/>
    <col min="9746" max="9746" width="14.86328125" style="197" bestFit="1" customWidth="1"/>
    <col min="9747" max="9747" width="8.3984375" style="197" customWidth="1"/>
    <col min="9748" max="9748" width="7.59765625" style="197" customWidth="1"/>
    <col min="9749" max="9998" width="9.1328125" style="197"/>
    <col min="9999" max="9999" width="4.265625" style="197" customWidth="1"/>
    <col min="10000" max="10000" width="19.73046875" style="197" customWidth="1"/>
    <col min="10001" max="10001" width="5.59765625" style="197" bestFit="1" customWidth="1"/>
    <col min="10002" max="10002" width="14.86328125" style="197" bestFit="1" customWidth="1"/>
    <col min="10003" max="10003" width="8.3984375" style="197" customWidth="1"/>
    <col min="10004" max="10004" width="7.59765625" style="197" customWidth="1"/>
    <col min="10005" max="10254" width="9.1328125" style="197"/>
    <col min="10255" max="10255" width="4.265625" style="197" customWidth="1"/>
    <col min="10256" max="10256" width="19.73046875" style="197" customWidth="1"/>
    <col min="10257" max="10257" width="5.59765625" style="197" bestFit="1" customWidth="1"/>
    <col min="10258" max="10258" width="14.86328125" style="197" bestFit="1" customWidth="1"/>
    <col min="10259" max="10259" width="8.3984375" style="197" customWidth="1"/>
    <col min="10260" max="10260" width="7.59765625" style="197" customWidth="1"/>
    <col min="10261" max="10510" width="9.1328125" style="197"/>
    <col min="10511" max="10511" width="4.265625" style="197" customWidth="1"/>
    <col min="10512" max="10512" width="19.73046875" style="197" customWidth="1"/>
    <col min="10513" max="10513" width="5.59765625" style="197" bestFit="1" customWidth="1"/>
    <col min="10514" max="10514" width="14.86328125" style="197" bestFit="1" customWidth="1"/>
    <col min="10515" max="10515" width="8.3984375" style="197" customWidth="1"/>
    <col min="10516" max="10516" width="7.59765625" style="197" customWidth="1"/>
    <col min="10517" max="10766" width="9.1328125" style="197"/>
    <col min="10767" max="10767" width="4.265625" style="197" customWidth="1"/>
    <col min="10768" max="10768" width="19.73046875" style="197" customWidth="1"/>
    <col min="10769" max="10769" width="5.59765625" style="197" bestFit="1" customWidth="1"/>
    <col min="10770" max="10770" width="14.86328125" style="197" bestFit="1" customWidth="1"/>
    <col min="10771" max="10771" width="8.3984375" style="197" customWidth="1"/>
    <col min="10772" max="10772" width="7.59765625" style="197" customWidth="1"/>
    <col min="10773" max="11022" width="9.1328125" style="197"/>
    <col min="11023" max="11023" width="4.265625" style="197" customWidth="1"/>
    <col min="11024" max="11024" width="19.73046875" style="197" customWidth="1"/>
    <col min="11025" max="11025" width="5.59765625" style="197" bestFit="1" customWidth="1"/>
    <col min="11026" max="11026" width="14.86328125" style="197" bestFit="1" customWidth="1"/>
    <col min="11027" max="11027" width="8.3984375" style="197" customWidth="1"/>
    <col min="11028" max="11028" width="7.59765625" style="197" customWidth="1"/>
    <col min="11029" max="11278" width="9.1328125" style="197"/>
    <col min="11279" max="11279" width="4.265625" style="197" customWidth="1"/>
    <col min="11280" max="11280" width="19.73046875" style="197" customWidth="1"/>
    <col min="11281" max="11281" width="5.59765625" style="197" bestFit="1" customWidth="1"/>
    <col min="11282" max="11282" width="14.86328125" style="197" bestFit="1" customWidth="1"/>
    <col min="11283" max="11283" width="8.3984375" style="197" customWidth="1"/>
    <col min="11284" max="11284" width="7.59765625" style="197" customWidth="1"/>
    <col min="11285" max="11534" width="9.1328125" style="197"/>
    <col min="11535" max="11535" width="4.265625" style="197" customWidth="1"/>
    <col min="11536" max="11536" width="19.73046875" style="197" customWidth="1"/>
    <col min="11537" max="11537" width="5.59765625" style="197" bestFit="1" customWidth="1"/>
    <col min="11538" max="11538" width="14.86328125" style="197" bestFit="1" customWidth="1"/>
    <col min="11539" max="11539" width="8.3984375" style="197" customWidth="1"/>
    <col min="11540" max="11540" width="7.59765625" style="197" customWidth="1"/>
    <col min="11541" max="11790" width="9.1328125" style="197"/>
    <col min="11791" max="11791" width="4.265625" style="197" customWidth="1"/>
    <col min="11792" max="11792" width="19.73046875" style="197" customWidth="1"/>
    <col min="11793" max="11793" width="5.59765625" style="197" bestFit="1" customWidth="1"/>
    <col min="11794" max="11794" width="14.86328125" style="197" bestFit="1" customWidth="1"/>
    <col min="11795" max="11795" width="8.3984375" style="197" customWidth="1"/>
    <col min="11796" max="11796" width="7.59765625" style="197" customWidth="1"/>
    <col min="11797" max="12046" width="9.1328125" style="197"/>
    <col min="12047" max="12047" width="4.265625" style="197" customWidth="1"/>
    <col min="12048" max="12048" width="19.73046875" style="197" customWidth="1"/>
    <col min="12049" max="12049" width="5.59765625" style="197" bestFit="1" customWidth="1"/>
    <col min="12050" max="12050" width="14.86328125" style="197" bestFit="1" customWidth="1"/>
    <col min="12051" max="12051" width="8.3984375" style="197" customWidth="1"/>
    <col min="12052" max="12052" width="7.59765625" style="197" customWidth="1"/>
    <col min="12053" max="12302" width="9.1328125" style="197"/>
    <col min="12303" max="12303" width="4.265625" style="197" customWidth="1"/>
    <col min="12304" max="12304" width="19.73046875" style="197" customWidth="1"/>
    <col min="12305" max="12305" width="5.59765625" style="197" bestFit="1" customWidth="1"/>
    <col min="12306" max="12306" width="14.86328125" style="197" bestFit="1" customWidth="1"/>
    <col min="12307" max="12307" width="8.3984375" style="197" customWidth="1"/>
    <col min="12308" max="12308" width="7.59765625" style="197" customWidth="1"/>
    <col min="12309" max="12558" width="9.1328125" style="197"/>
    <col min="12559" max="12559" width="4.265625" style="197" customWidth="1"/>
    <col min="12560" max="12560" width="19.73046875" style="197" customWidth="1"/>
    <col min="12561" max="12561" width="5.59765625" style="197" bestFit="1" customWidth="1"/>
    <col min="12562" max="12562" width="14.86328125" style="197" bestFit="1" customWidth="1"/>
    <col min="12563" max="12563" width="8.3984375" style="197" customWidth="1"/>
    <col min="12564" max="12564" width="7.59765625" style="197" customWidth="1"/>
    <col min="12565" max="12814" width="9.1328125" style="197"/>
    <col min="12815" max="12815" width="4.265625" style="197" customWidth="1"/>
    <col min="12816" max="12816" width="19.73046875" style="197" customWidth="1"/>
    <col min="12817" max="12817" width="5.59765625" style="197" bestFit="1" customWidth="1"/>
    <col min="12818" max="12818" width="14.86328125" style="197" bestFit="1" customWidth="1"/>
    <col min="12819" max="12819" width="8.3984375" style="197" customWidth="1"/>
    <col min="12820" max="12820" width="7.59765625" style="197" customWidth="1"/>
    <col min="12821" max="13070" width="9.1328125" style="197"/>
    <col min="13071" max="13071" width="4.265625" style="197" customWidth="1"/>
    <col min="13072" max="13072" width="19.73046875" style="197" customWidth="1"/>
    <col min="13073" max="13073" width="5.59765625" style="197" bestFit="1" customWidth="1"/>
    <col min="13074" max="13074" width="14.86328125" style="197" bestFit="1" customWidth="1"/>
    <col min="13075" max="13075" width="8.3984375" style="197" customWidth="1"/>
    <col min="13076" max="13076" width="7.59765625" style="197" customWidth="1"/>
    <col min="13077" max="13326" width="9.1328125" style="197"/>
    <col min="13327" max="13327" width="4.265625" style="197" customWidth="1"/>
    <col min="13328" max="13328" width="19.73046875" style="197" customWidth="1"/>
    <col min="13329" max="13329" width="5.59765625" style="197" bestFit="1" customWidth="1"/>
    <col min="13330" max="13330" width="14.86328125" style="197" bestFit="1" customWidth="1"/>
    <col min="13331" max="13331" width="8.3984375" style="197" customWidth="1"/>
    <col min="13332" max="13332" width="7.59765625" style="197" customWidth="1"/>
    <col min="13333" max="13582" width="9.1328125" style="197"/>
    <col min="13583" max="13583" width="4.265625" style="197" customWidth="1"/>
    <col min="13584" max="13584" width="19.73046875" style="197" customWidth="1"/>
    <col min="13585" max="13585" width="5.59765625" style="197" bestFit="1" customWidth="1"/>
    <col min="13586" max="13586" width="14.86328125" style="197" bestFit="1" customWidth="1"/>
    <col min="13587" max="13587" width="8.3984375" style="197" customWidth="1"/>
    <col min="13588" max="13588" width="7.59765625" style="197" customWidth="1"/>
    <col min="13589" max="13838" width="9.1328125" style="197"/>
    <col min="13839" max="13839" width="4.265625" style="197" customWidth="1"/>
    <col min="13840" max="13840" width="19.73046875" style="197" customWidth="1"/>
    <col min="13841" max="13841" width="5.59765625" style="197" bestFit="1" customWidth="1"/>
    <col min="13842" max="13842" width="14.86328125" style="197" bestFit="1" customWidth="1"/>
    <col min="13843" max="13843" width="8.3984375" style="197" customWidth="1"/>
    <col min="13844" max="13844" width="7.59765625" style="197" customWidth="1"/>
    <col min="13845" max="14094" width="9.1328125" style="197"/>
    <col min="14095" max="14095" width="4.265625" style="197" customWidth="1"/>
    <col min="14096" max="14096" width="19.73046875" style="197" customWidth="1"/>
    <col min="14097" max="14097" width="5.59765625" style="197" bestFit="1" customWidth="1"/>
    <col min="14098" max="14098" width="14.86328125" style="197" bestFit="1" customWidth="1"/>
    <col min="14099" max="14099" width="8.3984375" style="197" customWidth="1"/>
    <col min="14100" max="14100" width="7.59765625" style="197" customWidth="1"/>
    <col min="14101" max="14350" width="9.1328125" style="197"/>
    <col min="14351" max="14351" width="4.265625" style="197" customWidth="1"/>
    <col min="14352" max="14352" width="19.73046875" style="197" customWidth="1"/>
    <col min="14353" max="14353" width="5.59765625" style="197" bestFit="1" customWidth="1"/>
    <col min="14354" max="14354" width="14.86328125" style="197" bestFit="1" customWidth="1"/>
    <col min="14355" max="14355" width="8.3984375" style="197" customWidth="1"/>
    <col min="14356" max="14356" width="7.59765625" style="197" customWidth="1"/>
    <col min="14357" max="14606" width="9.1328125" style="197"/>
    <col min="14607" max="14607" width="4.265625" style="197" customWidth="1"/>
    <col min="14608" max="14608" width="19.73046875" style="197" customWidth="1"/>
    <col min="14609" max="14609" width="5.59765625" style="197" bestFit="1" customWidth="1"/>
    <col min="14610" max="14610" width="14.86328125" style="197" bestFit="1" customWidth="1"/>
    <col min="14611" max="14611" width="8.3984375" style="197" customWidth="1"/>
    <col min="14612" max="14612" width="7.59765625" style="197" customWidth="1"/>
    <col min="14613" max="14862" width="9.1328125" style="197"/>
    <col min="14863" max="14863" width="4.265625" style="197" customWidth="1"/>
    <col min="14864" max="14864" width="19.73046875" style="197" customWidth="1"/>
    <col min="14865" max="14865" width="5.59765625" style="197" bestFit="1" customWidth="1"/>
    <col min="14866" max="14866" width="14.86328125" style="197" bestFit="1" customWidth="1"/>
    <col min="14867" max="14867" width="8.3984375" style="197" customWidth="1"/>
    <col min="14868" max="14868" width="7.59765625" style="197" customWidth="1"/>
    <col min="14869" max="15118" width="9.1328125" style="197"/>
    <col min="15119" max="15119" width="4.265625" style="197" customWidth="1"/>
    <col min="15120" max="15120" width="19.73046875" style="197" customWidth="1"/>
    <col min="15121" max="15121" width="5.59765625" style="197" bestFit="1" customWidth="1"/>
    <col min="15122" max="15122" width="14.86328125" style="197" bestFit="1" customWidth="1"/>
    <col min="15123" max="15123" width="8.3984375" style="197" customWidth="1"/>
    <col min="15124" max="15124" width="7.59765625" style="197" customWidth="1"/>
    <col min="15125" max="15374" width="9.1328125" style="197"/>
    <col min="15375" max="15375" width="4.265625" style="197" customWidth="1"/>
    <col min="15376" max="15376" width="19.73046875" style="197" customWidth="1"/>
    <col min="15377" max="15377" width="5.59765625" style="197" bestFit="1" customWidth="1"/>
    <col min="15378" max="15378" width="14.86328125" style="197" bestFit="1" customWidth="1"/>
    <col min="15379" max="15379" width="8.3984375" style="197" customWidth="1"/>
    <col min="15380" max="15380" width="7.59765625" style="197" customWidth="1"/>
    <col min="15381" max="15630" width="9.1328125" style="197"/>
    <col min="15631" max="15631" width="4.265625" style="197" customWidth="1"/>
    <col min="15632" max="15632" width="19.73046875" style="197" customWidth="1"/>
    <col min="15633" max="15633" width="5.59765625" style="197" bestFit="1" customWidth="1"/>
    <col min="15634" max="15634" width="14.86328125" style="197" bestFit="1" customWidth="1"/>
    <col min="15635" max="15635" width="8.3984375" style="197" customWidth="1"/>
    <col min="15636" max="15636" width="7.59765625" style="197" customWidth="1"/>
    <col min="15637" max="15886" width="9.1328125" style="197"/>
    <col min="15887" max="15887" width="4.265625" style="197" customWidth="1"/>
    <col min="15888" max="15888" width="19.73046875" style="197" customWidth="1"/>
    <col min="15889" max="15889" width="5.59765625" style="197" bestFit="1" customWidth="1"/>
    <col min="15890" max="15890" width="14.86328125" style="197" bestFit="1" customWidth="1"/>
    <col min="15891" max="15891" width="8.3984375" style="197" customWidth="1"/>
    <col min="15892" max="15892" width="7.59765625" style="197" customWidth="1"/>
    <col min="15893" max="16142" width="9.1328125" style="197"/>
    <col min="16143" max="16143" width="4.265625" style="197" customWidth="1"/>
    <col min="16144" max="16144" width="19.73046875" style="197" customWidth="1"/>
    <col min="16145" max="16145" width="5.59765625" style="197" bestFit="1" customWidth="1"/>
    <col min="16146" max="16146" width="14.86328125" style="197" bestFit="1" customWidth="1"/>
    <col min="16147" max="16147" width="8.3984375" style="197" customWidth="1"/>
    <col min="16148" max="16148" width="7.59765625" style="197" customWidth="1"/>
    <col min="16149" max="16384" width="9.1328125" style="197"/>
  </cols>
  <sheetData>
    <row r="2" spans="1:36" s="13" customFormat="1" ht="30.4">
      <c r="B2" s="243" t="s">
        <v>721</v>
      </c>
      <c r="C2" s="10"/>
      <c r="D2" s="10"/>
      <c r="E2" s="17" t="str">
        <f>Címlap!B3</f>
        <v>27. Herend Cup</v>
      </c>
      <c r="F2" s="20"/>
      <c r="G2" s="18"/>
      <c r="H2" s="18"/>
      <c r="I2" s="18"/>
      <c r="J2" s="18"/>
      <c r="K2" s="18"/>
      <c r="L2" s="18"/>
      <c r="M2" s="18"/>
      <c r="N2" s="18"/>
      <c r="O2" s="18"/>
      <c r="P2" s="18"/>
      <c r="Q2" s="19" t="s">
        <v>722</v>
      </c>
      <c r="R2" s="12"/>
      <c r="S2" s="12"/>
      <c r="Y2" s="14"/>
      <c r="Z2" s="10"/>
      <c r="AB2" s="15"/>
      <c r="AC2" s="28" t="s">
        <v>38</v>
      </c>
      <c r="AD2" s="137"/>
      <c r="AE2" s="27"/>
      <c r="AF2" s="27"/>
      <c r="AG2" s="27" t="s">
        <v>39</v>
      </c>
      <c r="AH2" s="137" t="b">
        <v>1</v>
      </c>
      <c r="AI2" s="29"/>
      <c r="AJ2" s="29"/>
    </row>
    <row r="3" spans="1:36" ht="17.649999999999999">
      <c r="A3" s="192"/>
      <c r="B3" s="192"/>
      <c r="C3" s="194"/>
      <c r="D3" s="193"/>
      <c r="E3" s="194"/>
      <c r="F3" s="195"/>
      <c r="G3" s="196"/>
      <c r="I3" s="194"/>
      <c r="J3" s="193"/>
      <c r="K3" s="194"/>
      <c r="L3" s="195"/>
      <c r="M3" s="196"/>
      <c r="O3" s="194"/>
      <c r="P3" s="193"/>
      <c r="Q3" s="194"/>
      <c r="R3" s="195"/>
      <c r="S3" s="196"/>
    </row>
    <row r="4" spans="1:36">
      <c r="A4" s="198"/>
      <c r="B4" s="198"/>
      <c r="C4" s="194" t="s">
        <v>635</v>
      </c>
      <c r="D4" s="199" t="s">
        <v>582</v>
      </c>
      <c r="E4" s="194" t="s">
        <v>695</v>
      </c>
      <c r="F4" s="195" t="s">
        <v>584</v>
      </c>
      <c r="G4" s="196" t="s">
        <v>696</v>
      </c>
      <c r="H4" s="199" t="s">
        <v>636</v>
      </c>
      <c r="I4" s="194" t="s">
        <v>635</v>
      </c>
      <c r="J4" s="199" t="s">
        <v>582</v>
      </c>
      <c r="K4" s="194" t="s">
        <v>695</v>
      </c>
      <c r="L4" s="195" t="s">
        <v>584</v>
      </c>
      <c r="M4" s="196" t="s">
        <v>696</v>
      </c>
      <c r="N4" s="199" t="s">
        <v>636</v>
      </c>
      <c r="O4" s="194" t="s">
        <v>635</v>
      </c>
      <c r="P4" s="199" t="s">
        <v>582</v>
      </c>
      <c r="Q4" s="194" t="s">
        <v>695</v>
      </c>
      <c r="R4" s="195" t="s">
        <v>584</v>
      </c>
      <c r="S4" s="196" t="s">
        <v>696</v>
      </c>
      <c r="T4" s="199" t="s">
        <v>636</v>
      </c>
      <c r="U4" s="204" t="s">
        <v>588</v>
      </c>
    </row>
    <row r="5" spans="1:36">
      <c r="A5" s="198"/>
      <c r="B5" s="198"/>
      <c r="C5" s="194"/>
      <c r="D5" s="199"/>
      <c r="E5" s="194"/>
      <c r="F5" s="195"/>
      <c r="G5" s="196"/>
      <c r="I5" s="194"/>
      <c r="J5" s="199"/>
      <c r="K5" s="194"/>
      <c r="L5" s="195"/>
      <c r="M5" s="196"/>
      <c r="O5" s="194"/>
      <c r="P5" s="199"/>
      <c r="Q5" s="194"/>
      <c r="R5" s="195"/>
      <c r="S5" s="196"/>
    </row>
    <row r="6" spans="1:36" s="203" customFormat="1">
      <c r="A6" s="200" t="s">
        <v>637</v>
      </c>
      <c r="B6" s="201" t="s">
        <v>690</v>
      </c>
      <c r="C6" s="194" t="s">
        <v>324</v>
      </c>
      <c r="D6" s="199" t="str">
        <f ca="1">OFFSET(F1A!$A$6,MATCH($C6,F1A!$D$7:$D$101,0),6)</f>
        <v>BEZAK Ivan</v>
      </c>
      <c r="E6" s="194" t="str">
        <f ca="1">OFFSET(F1A!$A$6,MATCH($C6,F1A!$D$7:$D$101,0),27)</f>
        <v>F1A</v>
      </c>
      <c r="F6" s="195" t="str">
        <f ca="1">OFFSET(F1A!$A$6,MATCH($C6,F1A!$D$7:$D$101,0),9)</f>
        <v>SVK</v>
      </c>
      <c r="G6" s="202">
        <f ca="1">OFFSET(F1A!$A$6,MATCH($C6,F1A!$D$7:$D$101,0),36)</f>
        <v>1</v>
      </c>
      <c r="I6" s="194" t="s">
        <v>50</v>
      </c>
      <c r="J6" s="199" t="str">
        <f ca="1">OFFSET(F1A!$A$6,MATCH($I6,F1A!$D$7:$D$101,0),6)</f>
        <v>KOSONOZHKIN Mikhail</v>
      </c>
      <c r="K6" s="194" t="str">
        <f ca="1">OFFSET(F1A!$A$6,MATCH($I6,F1A!$D$7:$D$101,0),27)</f>
        <v>F1A</v>
      </c>
      <c r="L6" s="195" t="str">
        <f ca="1">OFFSET(F1A!$A$6,MATCH($I6,F1A!$D$7:$D$101,0),9)</f>
        <v>RUS</v>
      </c>
      <c r="M6" s="202">
        <f ca="1">OFFSET(F1A!$A$6,MATCH($I6,F1A!$D$7:$D$101,0),36)</f>
        <v>1</v>
      </c>
      <c r="O6" s="194" t="s">
        <v>63</v>
      </c>
      <c r="P6" s="199" t="str">
        <f ca="1">OFFSET(F1A!$A$6,MATCH($O6,F1A!$D$7:$D$101,0),6)</f>
        <v>PITLANIČ  Miroslav</v>
      </c>
      <c r="Q6" s="194" t="str">
        <f ca="1">OFFSET(F1A!$A$6,MATCH($O6,F1A!$D$7:$D$101,0),27)</f>
        <v>F1A</v>
      </c>
      <c r="R6" s="195" t="str">
        <f ca="1">OFFSET(F1A!$A$6,MATCH($O6,F1A!$D$7:$D$101,0),9)</f>
        <v>SVK</v>
      </c>
      <c r="S6" s="202">
        <f ca="1">OFFSET(F1A!$A$6,MATCH($O6,F1A!$D$7:$D$101,0),36)</f>
        <v>1</v>
      </c>
      <c r="U6" s="237">
        <f ca="1">G6+M6+S6</f>
        <v>3</v>
      </c>
    </row>
    <row r="7" spans="1:36" s="203" customFormat="1">
      <c r="A7" s="200" t="s">
        <v>638</v>
      </c>
      <c r="B7" s="201" t="s">
        <v>691</v>
      </c>
      <c r="C7" s="194" t="s">
        <v>472</v>
      </c>
      <c r="D7" s="199" t="str">
        <f ca="1">OFFSET(F1B!$A$6,MATCH($C7,F1B!$D$7:$D$101,0),6)</f>
        <v>KRAWIEC  Adam</v>
      </c>
      <c r="E7" s="194" t="str">
        <f ca="1">OFFSET(F1B!$A$6,MATCH($C7,F1B!$D$7:$D$101,0),27)</f>
        <v>F1B</v>
      </c>
      <c r="F7" s="195" t="str">
        <f ca="1">OFFSET(F1B!$A$6,MATCH($C7,F1B!$D$7:$D$101,0),9)</f>
        <v>POL</v>
      </c>
      <c r="G7" s="202">
        <f ca="1">OFFSET(F1B!$A$6,MATCH($C7,F1B!$D$7:$D$101,0),36)</f>
        <v>1</v>
      </c>
      <c r="I7" s="194" t="s">
        <v>473</v>
      </c>
      <c r="J7" s="199" t="str">
        <f ca="1">OFFSET(F1B!$A$6,MATCH($I7,F1B!$D$7:$D$101,0),6)</f>
        <v>LIPSKI  Tomasz</v>
      </c>
      <c r="K7" s="194" t="str">
        <f ca="1">OFFSET(F1B!$A$6,MATCH($I7,F1B!$D$7:$D$101,0),27)</f>
        <v>F1B</v>
      </c>
      <c r="L7" s="195" t="str">
        <f ca="1">OFFSET(F1B!$A$6,MATCH($I7,F1B!$D$7:$D$101,0),9)</f>
        <v>POL</v>
      </c>
      <c r="M7" s="202">
        <f ca="1">OFFSET(F1B!$A$6,MATCH($I7,F1B!$D$7:$D$101,0),36)</f>
        <v>1</v>
      </c>
      <c r="O7" s="194" t="s">
        <v>540</v>
      </c>
      <c r="P7" s="199" t="str">
        <f ca="1">OFFSET(F1C!$A$6,MATCH($O7,F1C!$D$7:$D$101,0),6)</f>
        <v>BUREK Edward</v>
      </c>
      <c r="Q7" s="194" t="str">
        <f ca="1">OFFSET(F1C!$A$6,MATCH($O7,F1C!$D$7:$D$101,0),27)</f>
        <v>F1C</v>
      </c>
      <c r="R7" s="195" t="str">
        <f ca="1">OFFSET(F1C!$A$6,MATCH($O7,F1C!$D$7:$D$101,0),9)</f>
        <v>POL</v>
      </c>
      <c r="S7" s="202">
        <f ca="1">OFFSET(F1C!$A$6,MATCH($O7,F1C!$D$7:$D$101,0),36)</f>
        <v>0.99545454545454548</v>
      </c>
      <c r="U7" s="237">
        <f t="shared" ref="U7:U8" ca="1" si="0">G7+M7+S7</f>
        <v>2.9954545454545456</v>
      </c>
    </row>
    <row r="8" spans="1:36" s="203" customFormat="1">
      <c r="A8" s="204" t="s">
        <v>639</v>
      </c>
      <c r="B8" s="201" t="s">
        <v>692</v>
      </c>
      <c r="C8" s="194" t="s">
        <v>306</v>
      </c>
      <c r="D8" s="199" t="str">
        <f ca="1">OFFSET(F1A!$A$6,MATCH($C8,F1A!$D$7:$D$101,0),6)</f>
        <v>ARINGER Gerhard</v>
      </c>
      <c r="E8" s="194" t="str">
        <f ca="1">OFFSET(F1A!$A$6,MATCH($C8,F1A!$D$7:$D$101,0),27)</f>
        <v>F1A</v>
      </c>
      <c r="F8" s="195" t="str">
        <f ca="1">OFFSET(F1A!$A$6,MATCH($C8,F1A!$D$7:$D$101,0),9)</f>
        <v>AUT</v>
      </c>
      <c r="G8" s="202">
        <f ca="1">OFFSET(F1A!$A$6,MATCH($C8,F1A!$D$7:$D$101,0),36)</f>
        <v>1</v>
      </c>
      <c r="I8" s="194" t="s">
        <v>307</v>
      </c>
      <c r="J8" s="199" t="str">
        <f ca="1">OFFSET(F1A!$A$6,MATCH($I8,F1A!$D$7:$D$101,0),6)</f>
        <v>ARINGER Luca</v>
      </c>
      <c r="K8" s="194" t="str">
        <f ca="1">OFFSET(F1A!$A$6,MATCH($I8,F1A!$D$7:$D$101,0),27)</f>
        <v>F1A</v>
      </c>
      <c r="L8" s="195" t="str">
        <f ca="1">OFFSET(F1A!$A$6,MATCH($I8,F1A!$D$7:$D$101,0),9)</f>
        <v>AUT</v>
      </c>
      <c r="M8" s="202">
        <f ca="1">OFFSET(F1A!$A$6,MATCH($I8,F1A!$D$7:$D$101,0),36)</f>
        <v>0.96590909090909094</v>
      </c>
      <c r="O8" s="194" t="s">
        <v>308</v>
      </c>
      <c r="P8" s="199" t="str">
        <f ca="1">OFFSET(F1A!$A$6,MATCH($O8,F1A!$D$7:$D$101,0),6)</f>
        <v>FUSS Helmut</v>
      </c>
      <c r="Q8" s="194" t="str">
        <f ca="1">OFFSET(F1A!$A$6,MATCH($O8,F1A!$D$7:$D$101,0),27)</f>
        <v>F1A</v>
      </c>
      <c r="R8" s="195" t="str">
        <f ca="1">OFFSET(F1A!$A$6,MATCH($O8,F1A!$D$7:$D$101,0),9)</f>
        <v>AUT</v>
      </c>
      <c r="S8" s="202">
        <f ca="1">OFFSET(F1A!$A$6,MATCH($O8,F1A!$D$7:$D$101,0),36)</f>
        <v>1</v>
      </c>
      <c r="U8" s="237">
        <f t="shared" ca="1" si="0"/>
        <v>2.9659090909090908</v>
      </c>
    </row>
    <row r="9" spans="1:36">
      <c r="A9" s="205" t="s">
        <v>640</v>
      </c>
      <c r="B9" s="206" t="s">
        <v>697</v>
      </c>
      <c r="C9" s="194" t="s">
        <v>84</v>
      </c>
      <c r="D9" s="199" t="str">
        <f ca="1">OFFSET(F1A!$A$6,MATCH($C9,F1A!$D$7:$D$101,0),6)</f>
        <v>BETÁK Matej</v>
      </c>
      <c r="E9" s="194" t="str">
        <f ca="1">OFFSET(F1A!$A$6,MATCH($C9,F1A!$D$7:$D$101,0),27)</f>
        <v>F1A</v>
      </c>
      <c r="F9" s="195" t="str">
        <f ca="1">OFFSET(F1A!$A$6,MATCH($C9,F1A!$D$7:$D$101,0),9)</f>
        <v>SVK</v>
      </c>
      <c r="G9" s="202">
        <f ca="1">OFFSET(F1A!$A$6,MATCH($C9,F1A!$D$7:$D$101,0),36)</f>
        <v>0.98333333333333328</v>
      </c>
      <c r="H9" s="203"/>
      <c r="I9" s="194" t="s">
        <v>91</v>
      </c>
      <c r="J9" s="199" t="str">
        <f ca="1">OFFSET(F1A!$A$6,MATCH($I9,F1A!$D$7:$D$101,0),6)</f>
        <v>KLOBUŠICKÝ  Filip</v>
      </c>
      <c r="K9" s="194" t="str">
        <f ca="1">OFFSET(F1A!$A$6,MATCH($I9,F1A!$D$7:$D$101,0),27)</f>
        <v>F1A</v>
      </c>
      <c r="L9" s="195" t="str">
        <f ca="1">OFFSET(F1A!$A$6,MATCH($I9,F1A!$D$7:$D$101,0),9)</f>
        <v>SVK</v>
      </c>
      <c r="M9" s="202">
        <f ca="1">OFFSET(F1A!$A$6,MATCH($I9,F1A!$D$7:$D$101,0),36)</f>
        <v>1</v>
      </c>
      <c r="N9" s="203"/>
      <c r="O9" s="194" t="s">
        <v>56</v>
      </c>
      <c r="P9" s="199" t="str">
        <f ca="1">OFFSET(F1A!$A$6,MATCH($O9,F1A!$D$7:$D$101,0),6)</f>
        <v>ZACHARA Samuel</v>
      </c>
      <c r="Q9" s="194" t="str">
        <f ca="1">OFFSET(F1A!$A$6,MATCH($O9,F1A!$D$7:$D$101,0),27)</f>
        <v>F1A</v>
      </c>
      <c r="R9" s="195" t="str">
        <f ca="1">OFFSET(F1A!$A$6,MATCH($O9,F1A!$D$7:$D$101,0),9)</f>
        <v>SVK</v>
      </c>
      <c r="S9" s="202">
        <f ca="1">OFFSET(F1A!$A$6,MATCH($O9,F1A!$D$7:$D$101,0),36)</f>
        <v>0.96969696969696972</v>
      </c>
      <c r="T9" s="203"/>
      <c r="U9" s="237">
        <f t="shared" ref="U9:U22" ca="1" si="1">G9+M9+S9</f>
        <v>2.9530303030303031</v>
      </c>
    </row>
    <row r="10" spans="1:36">
      <c r="A10" s="205" t="s">
        <v>641</v>
      </c>
      <c r="B10" s="206" t="s">
        <v>698</v>
      </c>
      <c r="C10" s="194" t="s">
        <v>484</v>
      </c>
      <c r="D10" s="199" t="str">
        <f ca="1">OFFSET(F1B!$A$6,MATCH($C10,F1B!$D$7:$D$101,0),6)</f>
        <v>URBAN Vladislav</v>
      </c>
      <c r="E10" s="194" t="str">
        <f ca="1">OFFSET(F1B!$A$6,MATCH($C10,F1B!$D$7:$D$101,0),27)</f>
        <v>F1B</v>
      </c>
      <c r="F10" s="195" t="str">
        <f ca="1">OFFSET(F1B!$A$6,MATCH($C10,F1B!$D$7:$D$101,0),9)</f>
        <v>CZE</v>
      </c>
      <c r="G10" s="202">
        <f ca="1">OFFSET(F1B!$A$6,MATCH($C10,F1B!$D$7:$D$101,0),36)</f>
        <v>0.9939393939393939</v>
      </c>
      <c r="H10" s="203"/>
      <c r="I10" s="194" t="s">
        <v>313</v>
      </c>
      <c r="J10" s="199" t="str">
        <f ca="1">OFFSET(F1A!$A$6,MATCH($I10,F1A!$D$7:$D$101,0),6)</f>
        <v>FRIC  Dusan</v>
      </c>
      <c r="K10" s="194" t="str">
        <f ca="1">OFFSET(F1A!$A$6,MATCH($I10,F1A!$D$7:$D$101,0),27)</f>
        <v>F1A</v>
      </c>
      <c r="L10" s="195" t="str">
        <f ca="1">OFFSET(F1A!$A$6,MATCH($I10,F1A!$D$7:$D$101,0),9)</f>
        <v>CZE</v>
      </c>
      <c r="M10" s="202">
        <f ca="1">OFFSET(F1A!$A$6,MATCH($I10,F1A!$D$7:$D$101,0),36)</f>
        <v>0.95681818181818179</v>
      </c>
      <c r="N10" s="203"/>
      <c r="O10" s="194" t="s">
        <v>45</v>
      </c>
      <c r="P10" s="199" t="str">
        <f ca="1">OFFSET(F1A!$A$6,MATCH($O10,F1A!$D$7:$D$101,0),6)</f>
        <v>VOSEJPKA Jan</v>
      </c>
      <c r="Q10" s="194" t="str">
        <f ca="1">OFFSET(F1A!$A$6,MATCH($O10,F1A!$D$7:$D$101,0),27)</f>
        <v>F1A</v>
      </c>
      <c r="R10" s="195" t="str">
        <f ca="1">OFFSET(F1A!$A$6,MATCH($O10,F1A!$D$7:$D$101,0),9)</f>
        <v>CZE</v>
      </c>
      <c r="S10" s="202">
        <f ca="1">OFFSET(F1A!$A$6,MATCH($O10,F1A!$D$7:$D$101,0),36)</f>
        <v>1</v>
      </c>
      <c r="T10" s="203"/>
      <c r="U10" s="237">
        <f t="shared" ca="1" si="1"/>
        <v>2.9507575757575757</v>
      </c>
    </row>
    <row r="11" spans="1:36">
      <c r="A11" s="198" t="s">
        <v>642</v>
      </c>
      <c r="B11" s="206" t="s">
        <v>699</v>
      </c>
      <c r="C11" s="194" t="s">
        <v>90</v>
      </c>
      <c r="D11" s="199" t="str">
        <f ca="1">OFFSET(F1A!$A$6,MATCH($C11,F1A!$D$7:$D$101,0),6)</f>
        <v>BAJORAT Volker</v>
      </c>
      <c r="E11" s="194" t="str">
        <f ca="1">OFFSET(F1A!$A$6,MATCH($C11,F1A!$D$7:$D$101,0),27)</f>
        <v>F1A</v>
      </c>
      <c r="F11" s="195" t="str">
        <f ca="1">OFFSET(F1A!$A$6,MATCH($C11,F1A!$D$7:$D$101,0),9)</f>
        <v>GER</v>
      </c>
      <c r="G11" s="202">
        <f ca="1">OFFSET(F1A!$A$6,MATCH($C11,F1A!$D$7:$D$101,0),36)</f>
        <v>0.94696969696969702</v>
      </c>
      <c r="H11" s="203"/>
      <c r="I11" s="194" t="s">
        <v>700</v>
      </c>
      <c r="J11" s="199" t="str">
        <f ca="1">OFFSET(F1A!$A$6,MATCH($I11,F1A!$D$7:$D$101,0),6)</f>
        <v>REUSS Steffen</v>
      </c>
      <c r="K11" s="194" t="str">
        <f ca="1">OFFSET(F1A!$A$6,MATCH($I11,F1A!$D$7:$D$101,0),27)</f>
        <v>F1A</v>
      </c>
      <c r="L11" s="195" t="str">
        <f ca="1">OFFSET(F1A!$A$6,MATCH($I11,F1A!$D$7:$D$101,0),9)</f>
        <v>GER</v>
      </c>
      <c r="M11" s="202">
        <f ca="1">OFFSET(F1A!$A$6,MATCH($I11,F1A!$D$7:$D$101,0),36)</f>
        <v>0.96212121212121215</v>
      </c>
      <c r="N11" s="203"/>
      <c r="O11" s="194" t="s">
        <v>62</v>
      </c>
      <c r="P11" s="199" t="str">
        <f ca="1">OFFSET(F1A!$A$6,MATCH($O11,F1A!$D$7:$D$101,0),6)</f>
        <v>ADAMETZ  Frank</v>
      </c>
      <c r="Q11" s="194" t="str">
        <f ca="1">OFFSET(F1A!$A$6,MATCH($O11,F1A!$D$7:$D$101,0),27)</f>
        <v>F1A</v>
      </c>
      <c r="R11" s="195" t="str">
        <f ca="1">OFFSET(F1A!$A$6,MATCH($O11,F1A!$D$7:$D$101,0),9)</f>
        <v>GER</v>
      </c>
      <c r="S11" s="202">
        <f ca="1">OFFSET(F1A!$A$6,MATCH($O11,F1A!$D$7:$D$101,0),36)</f>
        <v>1</v>
      </c>
      <c r="T11" s="203"/>
      <c r="U11" s="237">
        <f t="shared" ca="1" si="1"/>
        <v>2.9090909090909092</v>
      </c>
    </row>
    <row r="12" spans="1:36" s="203" customFormat="1">
      <c r="A12" s="205" t="s">
        <v>643</v>
      </c>
      <c r="B12" s="206" t="s">
        <v>701</v>
      </c>
      <c r="C12" s="194" t="s">
        <v>48</v>
      </c>
      <c r="D12" s="199" t="str">
        <f ca="1">OFFSET(F1A!$A$6,MATCH($C12,F1A!$D$7:$D$101,0),6)</f>
        <v>ROSSEN Mark</v>
      </c>
      <c r="E12" s="194" t="str">
        <f ca="1">OFFSET(F1A!$A$6,MATCH($C12,F1A!$D$7:$D$101,0),27)</f>
        <v>F1A</v>
      </c>
      <c r="F12" s="195" t="str">
        <f ca="1">OFFSET(F1A!$A$6,MATCH($C12,F1A!$D$7:$D$101,0),9)</f>
        <v>NED</v>
      </c>
      <c r="G12" s="202">
        <f ca="1">OFFSET(F1A!$A$6,MATCH($C12,F1A!$D$7:$D$101,0),36)</f>
        <v>1</v>
      </c>
      <c r="I12" s="194" t="s">
        <v>78</v>
      </c>
      <c r="J12" s="199" t="str">
        <f ca="1">OFFSET(F1A!$A$6,MATCH($I12,F1A!$D$7:$D$101,0),6)</f>
        <v>LAMERS Kevin</v>
      </c>
      <c r="K12" s="194" t="str">
        <f ca="1">OFFSET(F1A!$A$6,MATCH($I12,F1A!$D$7:$D$101,0),27)</f>
        <v>F1A</v>
      </c>
      <c r="L12" s="195" t="str">
        <f ca="1">OFFSET(F1A!$A$6,MATCH($I12,F1A!$D$7:$D$101,0),9)</f>
        <v>NED</v>
      </c>
      <c r="M12" s="202">
        <f ca="1">OFFSET(F1A!$A$6,MATCH($I12,F1A!$D$7:$D$101,0),36)</f>
        <v>1</v>
      </c>
      <c r="O12" s="194" t="s">
        <v>51</v>
      </c>
      <c r="P12" s="199" t="str">
        <f ca="1">OFFSET(F1A!$A$6,MATCH($O12,F1A!$D$7:$D$101,0),6)</f>
        <v>DUIJGHUISEN Bastiaan</v>
      </c>
      <c r="Q12" s="194" t="str">
        <f ca="1">OFFSET(F1A!$A$6,MATCH($O12,F1A!$D$7:$D$101,0),27)</f>
        <v>F1A</v>
      </c>
      <c r="R12" s="195" t="str">
        <f ca="1">OFFSET(F1A!$A$6,MATCH($O12,F1A!$D$7:$D$101,0),9)</f>
        <v>NED</v>
      </c>
      <c r="S12" s="202">
        <f ca="1">OFFSET(F1A!$A$6,MATCH($O12,F1A!$D$7:$D$101,0),36)</f>
        <v>0.85606060606060608</v>
      </c>
      <c r="U12" s="237">
        <f t="shared" ca="1" si="1"/>
        <v>2.856060606060606</v>
      </c>
    </row>
    <row r="13" spans="1:36">
      <c r="A13" s="205" t="s">
        <v>644</v>
      </c>
      <c r="B13" s="206" t="s">
        <v>702</v>
      </c>
      <c r="C13" s="194" t="s">
        <v>57</v>
      </c>
      <c r="D13" s="199" t="str">
        <f ca="1">OFFSET(F1A!$A$6,MATCH($C13,F1A!$D$7:$D$101,0),6)</f>
        <v>HONIG Bernd</v>
      </c>
      <c r="E13" s="194" t="str">
        <f ca="1">OFFSET(F1A!$A$6,MATCH($C13,F1A!$D$7:$D$101,0),27)</f>
        <v>F1A</v>
      </c>
      <c r="F13" s="195" t="str">
        <f ca="1">OFFSET(F1A!$A$6,MATCH($C13,F1A!$D$7:$D$101,0),9)</f>
        <v>GER</v>
      </c>
      <c r="G13" s="202">
        <f ca="1">OFFSET(F1A!$A$6,MATCH($C13,F1A!$D$7:$D$101,0),36)</f>
        <v>0.72727272727272729</v>
      </c>
      <c r="H13" s="203"/>
      <c r="I13" s="194" t="s">
        <v>65</v>
      </c>
      <c r="J13" s="199" t="str">
        <f ca="1">OFFSET(F1A!$A$6,MATCH($I13,F1A!$D$7:$D$101,0),6)</f>
        <v>MUELLER Burkhart</v>
      </c>
      <c r="K13" s="194" t="str">
        <f ca="1">OFFSET(F1A!$A$6,MATCH($I13,F1A!$D$7:$D$101,0),27)</f>
        <v>F1A</v>
      </c>
      <c r="L13" s="195" t="str">
        <f ca="1">OFFSET(F1A!$A$6,MATCH($I13,F1A!$D$7:$D$101,0),9)</f>
        <v>GER</v>
      </c>
      <c r="M13" s="202">
        <f ca="1">OFFSET(F1A!$A$6,MATCH($I13,F1A!$D$7:$D$101,0),36)</f>
        <v>1</v>
      </c>
      <c r="N13" s="203"/>
      <c r="O13" s="194" t="s">
        <v>315</v>
      </c>
      <c r="P13" s="199" t="str">
        <f ca="1">OFFSET(F1A!$A$6,MATCH($O13,F1A!$D$7:$D$101,0),6)</f>
        <v>SCHELLHASE Jörg</v>
      </c>
      <c r="Q13" s="194" t="str">
        <f ca="1">OFFSET(F1A!$A$6,MATCH($O13,F1A!$D$7:$D$101,0),27)</f>
        <v>F1A</v>
      </c>
      <c r="R13" s="195" t="str">
        <f ca="1">OFFSET(F1A!$A$6,MATCH($O13,F1A!$D$7:$D$101,0),9)</f>
        <v>GER</v>
      </c>
      <c r="S13" s="202">
        <f ca="1">OFFSET(F1A!$A$6,MATCH($O13,F1A!$D$7:$D$101,0),36)</f>
        <v>1</v>
      </c>
      <c r="T13" s="203"/>
      <c r="U13" s="237">
        <f t="shared" ca="1" si="1"/>
        <v>2.7272727272727275</v>
      </c>
    </row>
    <row r="14" spans="1:36">
      <c r="A14" s="198" t="s">
        <v>645</v>
      </c>
      <c r="B14" s="206" t="s">
        <v>703</v>
      </c>
      <c r="C14" s="194" t="s">
        <v>574</v>
      </c>
      <c r="D14" s="199" t="str">
        <f ca="1">OFFSET(F1H!$A$6,MATCH($C14,F1H!$D$7:$D$101,0),6)</f>
        <v>GUTI Réka</v>
      </c>
      <c r="E14" s="194" t="str">
        <f ca="1">OFFSET(F1H!$A$6,MATCH($C14,F1H!$D$7:$D$101,0),27)</f>
        <v>F1H</v>
      </c>
      <c r="F14" s="195" t="str">
        <f ca="1">OFFSET(F1H!$A$6,MATCH($C14,F1H!$D$7:$D$101,0),9)</f>
        <v>HUN</v>
      </c>
      <c r="G14" s="202">
        <f ca="1">OFFSET(F1H!$A$6,MATCH($C14,F1H!$D$7:$D$101,0),36)</f>
        <v>0.6430555555555556</v>
      </c>
      <c r="H14" s="203"/>
      <c r="I14" s="194" t="s">
        <v>89</v>
      </c>
      <c r="J14" s="199" t="str">
        <f ca="1">OFFSET(F1A!$A$6,MATCH($I14,F1A!$D$7:$D$101,0),6)</f>
        <v>VASAS György</v>
      </c>
      <c r="K14" s="194" t="str">
        <f ca="1">OFFSET(F1A!$A$6,MATCH($I14,F1A!$D$7:$D$101,0),27)</f>
        <v>F1A</v>
      </c>
      <c r="L14" s="195" t="str">
        <f ca="1">OFFSET(F1A!$A$6,MATCH($I14,F1A!$D$7:$D$101,0),9)</f>
        <v>HUN</v>
      </c>
      <c r="M14" s="202">
        <f ca="1">OFFSET(F1A!$A$6,MATCH($I14,F1A!$D$7:$D$101,0),36)</f>
        <v>1</v>
      </c>
      <c r="N14" s="203"/>
      <c r="O14" s="194" t="s">
        <v>317</v>
      </c>
      <c r="P14" s="199" t="str">
        <f ca="1">OFFSET(F1A!$A$6,MATCH($O14,F1A!$D$7:$D$101,0),6)</f>
        <v>GUTI József</v>
      </c>
      <c r="Q14" s="194" t="str">
        <f ca="1">OFFSET(F1A!$A$6,MATCH($O14,F1A!$D$7:$D$101,0),27)</f>
        <v>F1A</v>
      </c>
      <c r="R14" s="195" t="str">
        <f ca="1">OFFSET(F1A!$A$6,MATCH($O14,F1A!$D$7:$D$101,0),9)</f>
        <v>HUN</v>
      </c>
      <c r="S14" s="202">
        <f ca="1">OFFSET(F1A!$A$6,MATCH($O14,F1A!$D$7:$D$101,0),36)</f>
        <v>0.82348484848484849</v>
      </c>
      <c r="T14" s="203"/>
      <c r="U14" s="237">
        <f t="shared" ca="1" si="1"/>
        <v>2.466540404040404</v>
      </c>
    </row>
    <row r="15" spans="1:36">
      <c r="A15" s="205" t="s">
        <v>646</v>
      </c>
      <c r="B15" s="206" t="s">
        <v>704</v>
      </c>
      <c r="C15" s="194" t="s">
        <v>479</v>
      </c>
      <c r="D15" s="199" t="str">
        <f ca="1">OFFSET(F1B!$A$6,MATCH($C15,F1B!$D$7:$D$101,0),6)</f>
        <v>LUCASSEN Roel</v>
      </c>
      <c r="E15" s="194" t="str">
        <f ca="1">OFFSET(F1B!$A$6,MATCH($C15,F1B!$D$7:$D$101,0),27)</f>
        <v>F1B</v>
      </c>
      <c r="F15" s="195" t="str">
        <f ca="1">OFFSET(F1B!$A$6,MATCH($C15,F1B!$D$7:$D$101,0),9)</f>
        <v>NED</v>
      </c>
      <c r="G15" s="202">
        <f ca="1">OFFSET(F1B!$A$6,MATCH($C15,F1B!$D$7:$D$101,0),36)</f>
        <v>0.90681818181818186</v>
      </c>
      <c r="H15" s="203"/>
      <c r="I15" s="194" t="s">
        <v>135</v>
      </c>
      <c r="J15" s="199" t="str">
        <f ca="1">OFFSET(F1B!$A$6,MATCH($I15,F1B!$D$7:$D$101,0),6)</f>
        <v>LAMERS Kevin</v>
      </c>
      <c r="K15" s="194" t="str">
        <f ca="1">OFFSET(F1B!$A$6,MATCH($I15,F1B!$D$7:$D$101,0),27)</f>
        <v>F1B</v>
      </c>
      <c r="L15" s="195" t="str">
        <f ca="1">OFFSET(F1B!$A$6,MATCH($I15,F1B!$D$7:$D$101,0),9)</f>
        <v>NED</v>
      </c>
      <c r="M15" s="202">
        <f ca="1">OFFSET(F1B!$A$6,MATCH($I15,F1B!$D$7:$D$101,0),36)</f>
        <v>0.55075757575757578</v>
      </c>
      <c r="N15" s="203"/>
      <c r="O15" s="194" t="s">
        <v>120</v>
      </c>
      <c r="P15" s="199" t="str">
        <f ca="1">OFFSET(F1B!$A$6,MATCH($O15,F1B!$D$7:$D$101,0),6)</f>
        <v>WILLEMSEN Gerard</v>
      </c>
      <c r="Q15" s="194" t="str">
        <f ca="1">OFFSET(F1B!$A$6,MATCH($O15,F1B!$D$7:$D$101,0),27)</f>
        <v>F1B</v>
      </c>
      <c r="R15" s="195" t="str">
        <f ca="1">OFFSET(F1B!$A$6,MATCH($O15,F1B!$D$7:$D$101,0),9)</f>
        <v>NED</v>
      </c>
      <c r="S15" s="202">
        <f ca="1">OFFSET(F1B!$A$6,MATCH($O15,F1B!$D$7:$D$101,0),36)</f>
        <v>1</v>
      </c>
      <c r="T15" s="203"/>
      <c r="U15" s="237">
        <f t="shared" ca="1" si="1"/>
        <v>2.4575757575757575</v>
      </c>
    </row>
    <row r="16" spans="1:36">
      <c r="A16" s="205" t="s">
        <v>647</v>
      </c>
      <c r="B16" s="206" t="s">
        <v>705</v>
      </c>
      <c r="C16" s="194" t="s">
        <v>71</v>
      </c>
      <c r="D16" s="199" t="str">
        <f ca="1">OFFSET(F1A!$A$6,MATCH($C16,F1A!$D$7:$D$101,0),6)</f>
        <v>BOTTYÁN Viktor</v>
      </c>
      <c r="E16" s="194" t="str">
        <f ca="1">OFFSET(F1A!$A$6,MATCH($C16,F1A!$D$7:$D$101,0),27)</f>
        <v>F1A</v>
      </c>
      <c r="F16" s="195" t="str">
        <f ca="1">OFFSET(F1A!$A$6,MATCH($C16,F1A!$D$7:$D$101,0),9)</f>
        <v>HUN</v>
      </c>
      <c r="G16" s="202">
        <f ca="1">OFFSET(F1A!$A$6,MATCH($C16,F1A!$D$7:$D$101,0),36)</f>
        <v>0.88181818181818183</v>
      </c>
      <c r="H16" s="203"/>
      <c r="I16" s="194" t="s">
        <v>577</v>
      </c>
      <c r="J16" s="199" t="str">
        <f ca="1">OFFSET(F1H!$A$6,MATCH($I16,F1H!$D$7:$D$101,0),6)</f>
        <v>BOTTYÁN Gábor</v>
      </c>
      <c r="K16" s="194" t="str">
        <f ca="1">OFFSET(F1H!$A$6,MATCH($I16,F1H!$D$7:$D$101,0),27)</f>
        <v>F1H</v>
      </c>
      <c r="L16" s="195" t="str">
        <f ca="1">OFFSET(F1H!$A$6,MATCH($I16,F1H!$D$7:$D$101,0),9)</f>
        <v>HUN</v>
      </c>
      <c r="M16" s="202">
        <f ca="1">OFFSET(F1H!$A$6,MATCH($I16,F1H!$D$7:$D$101,0),36)</f>
        <v>0.56944444444444442</v>
      </c>
      <c r="N16" s="203"/>
      <c r="O16" s="194" t="s">
        <v>67</v>
      </c>
      <c r="P16" s="199" t="str">
        <f ca="1">OFFSET(F1A!$A$6,MATCH($O16,F1A!$D$7:$D$101,0),6)</f>
        <v>VERNYIK László</v>
      </c>
      <c r="Q16" s="194" t="str">
        <f ca="1">OFFSET(F1A!$A$6,MATCH($O16,F1A!$D$7:$D$101,0),27)</f>
        <v>F1A</v>
      </c>
      <c r="R16" s="195" t="str">
        <f ca="1">OFFSET(F1A!$A$6,MATCH($O16,F1A!$D$7:$D$101,0),9)</f>
        <v>HUN</v>
      </c>
      <c r="S16" s="202">
        <f ca="1">OFFSET(F1A!$A$6,MATCH($O16,F1A!$D$7:$D$101,0),36)</f>
        <v>1</v>
      </c>
      <c r="T16" s="203"/>
      <c r="U16" s="237">
        <f t="shared" ca="1" si="1"/>
        <v>2.4512626262626265</v>
      </c>
    </row>
    <row r="17" spans="1:21">
      <c r="A17" s="205" t="s">
        <v>648</v>
      </c>
      <c r="B17" s="206" t="s">
        <v>711</v>
      </c>
      <c r="C17" s="194" t="s">
        <v>576</v>
      </c>
      <c r="D17" s="199" t="str">
        <f ca="1">OFFSET(F1H!$A$6,MATCH($C17,F1H!$D$7:$D$101,0),6)</f>
        <v>PÉK Vilmos</v>
      </c>
      <c r="E17" s="194" t="str">
        <f ca="1">OFFSET(F1H!$A$6,MATCH($C17,F1H!$D$7:$D$101,0),27)</f>
        <v>F1H</v>
      </c>
      <c r="F17" s="195" t="str">
        <f ca="1">OFFSET(F1H!$A$6,MATCH($C17,F1H!$D$7:$D$101,0),9)</f>
        <v>HUN</v>
      </c>
      <c r="G17" s="202">
        <f ca="1">OFFSET(F1H!$A$6,MATCH($C17,F1H!$D$7:$D$101,0),36)</f>
        <v>0.98055555555555551</v>
      </c>
      <c r="H17" s="203"/>
      <c r="I17" s="194" t="s">
        <v>575</v>
      </c>
      <c r="J17" s="199" t="str">
        <f ca="1">OFFSET(F1H!$A$6,MATCH($I17,F1H!$D$7:$D$101,0),6)</f>
        <v>KERNER Martin Benedek</v>
      </c>
      <c r="K17" s="194" t="str">
        <f ca="1">OFFSET(F1H!$A$6,MATCH($I17,F1H!$D$7:$D$101,0),27)</f>
        <v>F1H</v>
      </c>
      <c r="L17" s="195" t="str">
        <f ca="1">OFFSET(F1H!$A$6,MATCH($I17,F1H!$D$7:$D$101,0),9)</f>
        <v>HUN</v>
      </c>
      <c r="M17" s="202">
        <f ca="1">OFFSET(F1H!$A$6,MATCH($I17,F1H!$D$7:$D$101,0),36)</f>
        <v>0.70138888888888884</v>
      </c>
      <c r="N17" s="203"/>
      <c r="O17" s="194" t="s">
        <v>631</v>
      </c>
      <c r="P17" s="199" t="str">
        <f ca="1">OFFSET(F1H!$A$6,MATCH($O17,F1H!$D$7:$D$101,0),6)</f>
        <v>LUDÁNYI István</v>
      </c>
      <c r="Q17" s="194" t="str">
        <f ca="1">OFFSET(F1H!$A$6,MATCH($O17,F1H!$D$7:$D$101,0),27)</f>
        <v>F1H</v>
      </c>
      <c r="R17" s="195" t="str">
        <f ca="1">OFFSET(F1H!$A$6,MATCH($O17,F1H!$D$7:$D$101,0),9)</f>
        <v>HUN</v>
      </c>
      <c r="S17" s="202">
        <f ca="1">OFFSET(F1H!$A$6,MATCH($O17,F1H!$D$7:$D$101,0),36)</f>
        <v>0.75</v>
      </c>
      <c r="T17" s="203"/>
      <c r="U17" s="237">
        <f t="shared" ca="1" si="1"/>
        <v>2.4319444444444445</v>
      </c>
    </row>
    <row r="18" spans="1:21">
      <c r="A18" s="205" t="s">
        <v>649</v>
      </c>
      <c r="B18" s="206" t="s">
        <v>715</v>
      </c>
      <c r="C18" s="194" t="s">
        <v>92</v>
      </c>
      <c r="D18" s="199" t="str">
        <f ca="1">OFFSET(F1A!$A$6,MATCH($C18,F1A!$D$7:$D$101,0),6)</f>
        <v>NAGY Csaba</v>
      </c>
      <c r="E18" s="194" t="str">
        <f ca="1">OFFSET(F1A!$A$6,MATCH($C18,F1A!$D$7:$D$101,0),27)</f>
        <v>F1A</v>
      </c>
      <c r="F18" s="195" t="str">
        <f ca="1">OFFSET(F1A!$A$6,MATCH($C18,F1A!$D$7:$D$101,0),9)</f>
        <v>HUN</v>
      </c>
      <c r="G18" s="202">
        <f ca="1">OFFSET(F1A!$A$6,MATCH($C18,F1A!$D$7:$D$101,0),36)</f>
        <v>0.84090909090909094</v>
      </c>
      <c r="H18" s="203"/>
      <c r="I18" s="194" t="s">
        <v>70</v>
      </c>
      <c r="J18" s="199" t="str">
        <f ca="1">OFFSET(F1A!$A$6,MATCH($I18,F1A!$D$7:$D$101,0),6)</f>
        <v>MORÁR Dániel</v>
      </c>
      <c r="K18" s="194" t="str">
        <f ca="1">OFFSET(F1A!$A$6,MATCH($I18,F1A!$D$7:$D$101,0),27)</f>
        <v>F1A</v>
      </c>
      <c r="L18" s="195" t="str">
        <f ca="1">OFFSET(F1A!$A$6,MATCH($I18,F1A!$D$7:$D$101,0),9)</f>
        <v>HUN</v>
      </c>
      <c r="M18" s="202">
        <f ca="1">OFFSET(F1A!$A$6,MATCH($I18,F1A!$D$7:$D$101,0),36)</f>
        <v>0.89469696969696966</v>
      </c>
      <c r="N18" s="203"/>
      <c r="O18" s="194" t="s">
        <v>53</v>
      </c>
      <c r="P18" s="199" t="str">
        <f ca="1">OFFSET(F1A!$A$6,MATCH($O18,F1A!$D$7:$D$101,0),6)</f>
        <v>LIPCSEI  Sándor</v>
      </c>
      <c r="Q18" s="194" t="str">
        <f ca="1">OFFSET(F1A!$A$6,MATCH($O18,F1A!$D$7:$D$101,0),27)</f>
        <v>F1A</v>
      </c>
      <c r="R18" s="195" t="str">
        <f ca="1">OFFSET(F1A!$A$6,MATCH($O18,F1A!$D$7:$D$101,0),9)</f>
        <v>HUN</v>
      </c>
      <c r="S18" s="202">
        <f ca="1">OFFSET(F1A!$A$6,MATCH($O18,F1A!$D$7:$D$101,0),36)</f>
        <v>0.51818181818181819</v>
      </c>
      <c r="T18" s="203"/>
      <c r="U18" s="237">
        <f t="shared" ca="1" si="1"/>
        <v>2.2537878787878789</v>
      </c>
    </row>
    <row r="19" spans="1:21">
      <c r="A19" s="205" t="s">
        <v>706</v>
      </c>
      <c r="B19" s="206" t="s">
        <v>713</v>
      </c>
      <c r="C19" s="194" t="s">
        <v>152</v>
      </c>
      <c r="D19" s="199" t="str">
        <f ca="1">OFFSET(F1H!$A$6,MATCH($C19,F1H!$D$7:$D$101,0),6)</f>
        <v>MÓROCZ Péter</v>
      </c>
      <c r="E19" s="194" t="str">
        <f ca="1">OFFSET(F1H!$A$6,MATCH($C19,F1H!$D$7:$D$101,0),27)</f>
        <v>F1H</v>
      </c>
      <c r="F19" s="195" t="str">
        <f ca="1">OFFSET(F1H!$A$6,MATCH($C19,F1H!$D$7:$D$101,0),9)</f>
        <v>HUN</v>
      </c>
      <c r="G19" s="202">
        <f ca="1">OFFSET(F1H!$A$6,MATCH($C19,F1H!$D$7:$D$101,0),36)</f>
        <v>0.85555555555555551</v>
      </c>
      <c r="H19" s="203"/>
      <c r="I19" s="194" t="s">
        <v>153</v>
      </c>
      <c r="J19" s="199" t="str">
        <f ca="1">OFFSET(F1H!$A$6,MATCH($I19,F1H!$D$7:$D$101,0),6)</f>
        <v>FÜRJES Gergely</v>
      </c>
      <c r="K19" s="194" t="str">
        <f ca="1">OFFSET(F1H!$A$6,MATCH($I19,F1H!$D$7:$D$101,0),27)</f>
        <v>F1H</v>
      </c>
      <c r="L19" s="195" t="str">
        <f ca="1">OFFSET(F1H!$A$6,MATCH($I19,F1H!$D$7:$D$101,0),9)</f>
        <v>HUN</v>
      </c>
      <c r="M19" s="202">
        <f ca="1">OFFSET(F1H!$A$6,MATCH($I19,F1H!$D$7:$D$101,0),36)</f>
        <v>0.68611111111111112</v>
      </c>
      <c r="N19" s="203"/>
      <c r="O19" s="194" t="s">
        <v>158</v>
      </c>
      <c r="P19" s="199" t="str">
        <f ca="1">OFFSET(F1H!$A$6,MATCH($O19,F1H!$D$7:$D$101,0),6)</f>
        <v>OPÁLKA István</v>
      </c>
      <c r="Q19" s="194" t="str">
        <f ca="1">OFFSET(F1H!$A$6,MATCH($O19,F1H!$D$7:$D$101,0),27)</f>
        <v>F1H</v>
      </c>
      <c r="R19" s="195" t="str">
        <f ca="1">OFFSET(F1H!$A$6,MATCH($O19,F1H!$D$7:$D$101,0),9)</f>
        <v>HUN</v>
      </c>
      <c r="S19" s="202">
        <f ca="1">OFFSET(F1H!$A$6,MATCH($O19,F1H!$D$7:$D$101,0),36)</f>
        <v>0.67361111111111116</v>
      </c>
      <c r="T19" s="203"/>
      <c r="U19" s="237">
        <f t="shared" ca="1" si="1"/>
        <v>2.2152777777777777</v>
      </c>
    </row>
    <row r="20" spans="1:21">
      <c r="A20" s="205" t="s">
        <v>710</v>
      </c>
      <c r="B20" s="206" t="s">
        <v>707</v>
      </c>
      <c r="C20" s="194" t="s">
        <v>118</v>
      </c>
      <c r="D20" s="199" t="str">
        <f ca="1">OFFSET(F1B!$A$6,MATCH($C20,F1B!$D$7:$D$101,0),6)</f>
        <v>BORTNE Tor</v>
      </c>
      <c r="E20" s="194" t="str">
        <f ca="1">OFFSET(F1B!$A$6,MATCH($C20,F1B!$D$7:$D$101,0),27)</f>
        <v>F1B</v>
      </c>
      <c r="F20" s="195" t="str">
        <f ca="1">OFFSET(F1B!$A$6,MATCH($C20,F1B!$D$7:$D$101,0),9)</f>
        <v>NOR</v>
      </c>
      <c r="G20" s="202">
        <f ca="1">OFFSET(F1B!$A$6,MATCH($C20,F1B!$D$7:$D$101,0),36)</f>
        <v>0.19772727272727272</v>
      </c>
      <c r="H20" s="203"/>
      <c r="I20" s="194" t="s">
        <v>131</v>
      </c>
      <c r="J20" s="199" t="str">
        <f ca="1">OFFSET(F1B!$A$6,MATCH($I20,F1B!$D$7:$D$101,0),6)</f>
        <v>NERENG  Vegar</v>
      </c>
      <c r="K20" s="194" t="str">
        <f ca="1">OFFSET(F1B!$A$6,MATCH($I20,F1B!$D$7:$D$101,0),27)</f>
        <v>F1B</v>
      </c>
      <c r="L20" s="195" t="str">
        <f ca="1">OFFSET(F1B!$A$6,MATCH($I20,F1B!$D$7:$D$101,0),9)</f>
        <v>NOR</v>
      </c>
      <c r="M20" s="202">
        <f ca="1">OFFSET(F1B!$A$6,MATCH($I20,F1B!$D$7:$D$101,0),36)</f>
        <v>0.98106060606060608</v>
      </c>
      <c r="N20" s="203"/>
      <c r="O20" s="194" t="s">
        <v>126</v>
      </c>
      <c r="P20" s="199" t="str">
        <f ca="1">OFFSET(F1B!$A$6,MATCH($O20,F1B!$D$7:$D$101,0),6)</f>
        <v>LARSEN Dag Edvard</v>
      </c>
      <c r="Q20" s="194" t="str">
        <f ca="1">OFFSET(F1B!$A$6,MATCH($O20,F1B!$D$7:$D$101,0),27)</f>
        <v>F1B</v>
      </c>
      <c r="R20" s="195" t="str">
        <f ca="1">OFFSET(F1B!$A$6,MATCH($O20,F1B!$D$7:$D$101,0),9)</f>
        <v>NOR</v>
      </c>
      <c r="S20" s="202">
        <f ca="1">OFFSET(F1B!$A$6,MATCH($O20,F1B!$D$7:$D$101,0),36)</f>
        <v>0.99848484848484853</v>
      </c>
      <c r="T20" s="203"/>
      <c r="U20" s="237">
        <f t="shared" ca="1" si="1"/>
        <v>2.1772727272727272</v>
      </c>
    </row>
    <row r="21" spans="1:21">
      <c r="A21" s="205" t="s">
        <v>712</v>
      </c>
      <c r="B21" s="206" t="s">
        <v>708</v>
      </c>
      <c r="C21" s="194" t="s">
        <v>93</v>
      </c>
      <c r="D21" s="199" t="str">
        <f ca="1">OFFSET(F1A!$A$6,MATCH($C21,F1A!$D$7:$D$101,0),6)</f>
        <v>KERNER Martin Benedek</v>
      </c>
      <c r="E21" s="194" t="str">
        <f ca="1">OFFSET(F1A!$A$6,MATCH($C21,F1A!$D$7:$D$101,0),27)</f>
        <v>F1A</v>
      </c>
      <c r="F21" s="195" t="str">
        <f ca="1">OFFSET(F1A!$A$6,MATCH($C21,F1A!$D$7:$D$101,0),9)</f>
        <v>HUN</v>
      </c>
      <c r="G21" s="202">
        <f ca="1">OFFSET(F1A!$A$6,MATCH($C21,F1A!$D$7:$D$101,0),36)</f>
        <v>0.4621212121212121</v>
      </c>
      <c r="H21" s="203"/>
      <c r="I21" s="194" t="s">
        <v>77</v>
      </c>
      <c r="J21" s="199" t="str">
        <f ca="1">OFFSET(F1A!$A$6,MATCH($I21,F1A!$D$7:$D$101,0),6)</f>
        <v>PÉK Vilmos</v>
      </c>
      <c r="K21" s="194" t="str">
        <f ca="1">OFFSET(F1A!$A$6,MATCH($I21,F1A!$D$7:$D$101,0),27)</f>
        <v>F1A</v>
      </c>
      <c r="L21" s="195" t="str">
        <f ca="1">OFFSET(F1A!$A$6,MATCH($I21,F1A!$D$7:$D$101,0),9)</f>
        <v>HUN</v>
      </c>
      <c r="M21" s="202">
        <f ca="1">OFFSET(F1A!$A$6,MATCH($I21,F1A!$D$7:$D$101,0),36)</f>
        <v>0.9</v>
      </c>
      <c r="N21" s="203"/>
      <c r="O21" s="194" t="s">
        <v>96</v>
      </c>
      <c r="P21" s="199" t="str">
        <f ca="1">OFFSET(F1A!$A$6,MATCH($O21,F1A!$D$7:$D$101,0),6)</f>
        <v>HALÁSZ SZABÓ Levente</v>
      </c>
      <c r="Q21" s="194" t="str">
        <f ca="1">OFFSET(F1A!$A$6,MATCH($O21,F1A!$D$7:$D$101,0),27)</f>
        <v>F1A</v>
      </c>
      <c r="R21" s="195" t="str">
        <f ca="1">OFFSET(F1A!$A$6,MATCH($O21,F1A!$D$7:$D$101,0),9)</f>
        <v>HUN</v>
      </c>
      <c r="S21" s="202">
        <f ca="1">OFFSET(F1A!$A$6,MATCH($O21,F1A!$D$7:$D$101,0),36)</f>
        <v>0.74621212121212122</v>
      </c>
      <c r="T21" s="203"/>
      <c r="U21" s="237">
        <f t="shared" ca="1" si="1"/>
        <v>2.1083333333333334</v>
      </c>
    </row>
    <row r="22" spans="1:21" s="203" customFormat="1">
      <c r="A22" s="205" t="s">
        <v>714</v>
      </c>
      <c r="B22" s="206" t="s">
        <v>709</v>
      </c>
      <c r="C22" s="194" t="s">
        <v>160</v>
      </c>
      <c r="D22" s="199" t="str">
        <f ca="1">OFFSET(F1H!$A$6,MATCH($C22,F1H!$D$7:$D$101,0),6)</f>
        <v>NÉMETH  Nimród</v>
      </c>
      <c r="E22" s="194" t="str">
        <f ca="1">OFFSET(F1H!$A$6,MATCH($C22,F1H!$D$7:$D$101,0),27)</f>
        <v>F1H</v>
      </c>
      <c r="F22" s="195" t="str">
        <f ca="1">OFFSET(F1H!$A$6,MATCH($C22,F1H!$D$7:$D$101,0),9)</f>
        <v>HUN</v>
      </c>
      <c r="G22" s="202">
        <f ca="1">OFFSET(F1H!$A$6,MATCH($C22,F1H!$D$7:$D$101,0),36)</f>
        <v>0.3347222222222222</v>
      </c>
      <c r="I22" s="194" t="s">
        <v>159</v>
      </c>
      <c r="J22" s="199" t="str">
        <f ca="1">OFFSET(F1H!$A$6,MATCH($I22,F1H!$D$7:$D$101,0),6)</f>
        <v>NÉMETH Gergely</v>
      </c>
      <c r="K22" s="194" t="str">
        <f ca="1">OFFSET(F1H!$A$6,MATCH($I22,F1H!$D$7:$D$101,0),27)</f>
        <v>F1H</v>
      </c>
      <c r="L22" s="195" t="str">
        <f ca="1">OFFSET(F1H!$A$6,MATCH($I22,F1H!$D$7:$D$101,0),9)</f>
        <v>HUN</v>
      </c>
      <c r="M22" s="202">
        <f ca="1">OFFSET(F1H!$A$6,MATCH($I22,F1H!$D$7:$D$101,0),36)</f>
        <v>0.83194444444444449</v>
      </c>
      <c r="O22" s="194" t="s">
        <v>579</v>
      </c>
      <c r="P22" s="199" t="str">
        <f ca="1">OFFSET(F1H!$A$6,MATCH($O22,F1H!$D$7:$D$101,0),6)</f>
        <v>DR.NÉMETH László</v>
      </c>
      <c r="Q22" s="194" t="str">
        <f ca="1">OFFSET(F1H!$A$6,MATCH($O22,F1H!$D$7:$D$101,0),27)</f>
        <v>F1H</v>
      </c>
      <c r="R22" s="195" t="str">
        <f ca="1">OFFSET(F1H!$A$6,MATCH($O22,F1H!$D$7:$D$101,0),9)</f>
        <v>HUN</v>
      </c>
      <c r="S22" s="202">
        <f ca="1">OFFSET(F1H!$A$6,MATCH($O22,F1H!$D$7:$D$101,0),36)</f>
        <v>0.88055555555555554</v>
      </c>
      <c r="U22" s="237">
        <f t="shared" ca="1" si="1"/>
        <v>2.0472222222222225</v>
      </c>
    </row>
  </sheetData>
  <sortState ref="B9:U22">
    <sortCondition descending="1" ref="U9:U22"/>
  </sortState>
  <pageMargins left="0.31496062992125984" right="0.31496062992125984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06640625" defaultRowHeight="14.25"/>
  <sheetData/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04"/>
  <sheetViews>
    <sheetView topLeftCell="B2" zoomScaleNormal="100" workbookViewId="0">
      <selection activeCell="B2" sqref="B2"/>
    </sheetView>
  </sheetViews>
  <sheetFormatPr baseColWidth="10" defaultColWidth="8.86328125" defaultRowHeight="14.25" outlineLevelCol="3"/>
  <cols>
    <col min="1" max="1" width="3.73046875" style="4" hidden="1" customWidth="1" outlineLevel="1"/>
    <col min="2" max="2" width="4.73046875" style="4" customWidth="1" collapsed="1"/>
    <col min="3" max="3" width="4.73046875" style="4" customWidth="1"/>
    <col min="4" max="4" width="6.73046875" style="4" customWidth="1" outlineLevel="2"/>
    <col min="5" max="5" width="14.1328125" hidden="1" customWidth="1" outlineLevel="1"/>
    <col min="6" max="6" width="12.1328125" hidden="1" customWidth="1" outlineLevel="1"/>
    <col min="7" max="7" width="28.73046875" customWidth="1" collapsed="1"/>
    <col min="8" max="8" width="4.73046875" customWidth="1"/>
    <col min="9" max="9" width="5.73046875" style="4" hidden="1" customWidth="1" outlineLevel="1"/>
    <col min="10" max="10" width="5.73046875" customWidth="1" collapsed="1"/>
    <col min="11" max="11" width="10.73046875" customWidth="1"/>
    <col min="12" max="12" width="7.73046875" customWidth="1"/>
    <col min="13" max="13" width="6.265625" hidden="1" customWidth="1" outlineLevel="1"/>
    <col min="14" max="14" width="5.73046875" customWidth="1" collapsed="1"/>
    <col min="15" max="20" width="5.73046875" customWidth="1"/>
    <col min="21" max="21" width="7.73046875" style="2" customWidth="1"/>
    <col min="22" max="22" width="5.73046875" customWidth="1" outlineLevel="1"/>
    <col min="23" max="23" width="5.73046875" customWidth="1" outlineLevel="2"/>
    <col min="24" max="24" width="5.73046875" hidden="1" customWidth="1" outlineLevel="3"/>
    <col min="25" max="25" width="8.73046875" style="6" customWidth="1" collapsed="1"/>
    <col min="26" max="26" width="7.73046875" style="4" hidden="1" customWidth="1"/>
    <col min="27" max="27" width="7.73046875" hidden="1" customWidth="1" outlineLevel="1"/>
    <col min="28" max="29" width="5.73046875" style="3" hidden="1" customWidth="1"/>
    <col min="30" max="30" width="5.86328125" style="4" hidden="1" customWidth="1" outlineLevel="1"/>
    <col min="31" max="31" width="5.1328125" style="4" hidden="1" customWidth="1" outlineLevel="1"/>
    <col min="32" max="32" width="13.265625" style="4" hidden="1" customWidth="1" outlineLevel="1"/>
    <col min="33" max="33" width="6.73046875" style="4" hidden="1" customWidth="1" outlineLevel="1"/>
    <col min="34" max="34" width="7.73046875" style="5" hidden="1" customWidth="1" outlineLevel="1"/>
    <col min="35" max="35" width="5.73046875" hidden="1" customWidth="1"/>
    <col min="36" max="36" width="8.86328125" hidden="1" customWidth="1"/>
    <col min="37" max="37" width="0" hidden="1" customWidth="1"/>
    <col min="259" max="259" width="3.73046875" customWidth="1"/>
    <col min="260" max="261" width="4.73046875" customWidth="1"/>
    <col min="262" max="262" width="0" hidden="1" customWidth="1"/>
    <col min="263" max="263" width="14.1328125" customWidth="1"/>
    <col min="264" max="264" width="12.1328125" customWidth="1"/>
    <col min="265" max="265" width="8.1328125" customWidth="1"/>
    <col min="266" max="266" width="9.265625" customWidth="1"/>
    <col min="267" max="267" width="6" customWidth="1"/>
    <col min="268" max="268" width="7.1328125" customWidth="1"/>
    <col min="269" max="274" width="6.3984375" customWidth="1"/>
    <col min="275" max="275" width="7.73046875" customWidth="1"/>
    <col min="276" max="276" width="6.3984375" customWidth="1"/>
    <col min="277" max="278" width="0" hidden="1" customWidth="1"/>
    <col min="279" max="279" width="6.3984375" customWidth="1"/>
    <col min="280" max="281" width="5.73046875" customWidth="1"/>
    <col min="282" max="289" width="0" hidden="1" customWidth="1"/>
    <col min="290" max="290" width="9.1328125" customWidth="1"/>
    <col min="291" max="292" width="0" hidden="1" customWidth="1"/>
    <col min="515" max="515" width="3.73046875" customWidth="1"/>
    <col min="516" max="517" width="4.73046875" customWidth="1"/>
    <col min="518" max="518" width="0" hidden="1" customWidth="1"/>
    <col min="519" max="519" width="14.1328125" customWidth="1"/>
    <col min="520" max="520" width="12.1328125" customWidth="1"/>
    <col min="521" max="521" width="8.1328125" customWidth="1"/>
    <col min="522" max="522" width="9.265625" customWidth="1"/>
    <col min="523" max="523" width="6" customWidth="1"/>
    <col min="524" max="524" width="7.1328125" customWidth="1"/>
    <col min="525" max="530" width="6.3984375" customWidth="1"/>
    <col min="531" max="531" width="7.73046875" customWidth="1"/>
    <col min="532" max="532" width="6.3984375" customWidth="1"/>
    <col min="533" max="534" width="0" hidden="1" customWidth="1"/>
    <col min="535" max="535" width="6.3984375" customWidth="1"/>
    <col min="536" max="537" width="5.73046875" customWidth="1"/>
    <col min="538" max="545" width="0" hidden="1" customWidth="1"/>
    <col min="546" max="546" width="9.1328125" customWidth="1"/>
    <col min="547" max="548" width="0" hidden="1" customWidth="1"/>
    <col min="771" max="771" width="3.73046875" customWidth="1"/>
    <col min="772" max="773" width="4.73046875" customWidth="1"/>
    <col min="774" max="774" width="0" hidden="1" customWidth="1"/>
    <col min="775" max="775" width="14.1328125" customWidth="1"/>
    <col min="776" max="776" width="12.1328125" customWidth="1"/>
    <col min="777" max="777" width="8.1328125" customWidth="1"/>
    <col min="778" max="778" width="9.265625" customWidth="1"/>
    <col min="779" max="779" width="6" customWidth="1"/>
    <col min="780" max="780" width="7.1328125" customWidth="1"/>
    <col min="781" max="786" width="6.3984375" customWidth="1"/>
    <col min="787" max="787" width="7.73046875" customWidth="1"/>
    <col min="788" max="788" width="6.3984375" customWidth="1"/>
    <col min="789" max="790" width="0" hidden="1" customWidth="1"/>
    <col min="791" max="791" width="6.3984375" customWidth="1"/>
    <col min="792" max="793" width="5.73046875" customWidth="1"/>
    <col min="794" max="801" width="0" hidden="1" customWidth="1"/>
    <col min="802" max="802" width="9.1328125" customWidth="1"/>
    <col min="803" max="804" width="0" hidden="1" customWidth="1"/>
    <col min="1027" max="1027" width="3.73046875" customWidth="1"/>
    <col min="1028" max="1029" width="4.73046875" customWidth="1"/>
    <col min="1030" max="1030" width="0" hidden="1" customWidth="1"/>
    <col min="1031" max="1031" width="14.1328125" customWidth="1"/>
    <col min="1032" max="1032" width="12.1328125" customWidth="1"/>
    <col min="1033" max="1033" width="8.1328125" customWidth="1"/>
    <col min="1034" max="1034" width="9.265625" customWidth="1"/>
    <col min="1035" max="1035" width="6" customWidth="1"/>
    <col min="1036" max="1036" width="7.1328125" customWidth="1"/>
    <col min="1037" max="1042" width="6.3984375" customWidth="1"/>
    <col min="1043" max="1043" width="7.73046875" customWidth="1"/>
    <col min="1044" max="1044" width="6.3984375" customWidth="1"/>
    <col min="1045" max="1046" width="0" hidden="1" customWidth="1"/>
    <col min="1047" max="1047" width="6.3984375" customWidth="1"/>
    <col min="1048" max="1049" width="5.73046875" customWidth="1"/>
    <col min="1050" max="1057" width="0" hidden="1" customWidth="1"/>
    <col min="1058" max="1058" width="9.1328125" customWidth="1"/>
    <col min="1059" max="1060" width="0" hidden="1" customWidth="1"/>
    <col min="1283" max="1283" width="3.73046875" customWidth="1"/>
    <col min="1284" max="1285" width="4.73046875" customWidth="1"/>
    <col min="1286" max="1286" width="0" hidden="1" customWidth="1"/>
    <col min="1287" max="1287" width="14.1328125" customWidth="1"/>
    <col min="1288" max="1288" width="12.1328125" customWidth="1"/>
    <col min="1289" max="1289" width="8.1328125" customWidth="1"/>
    <col min="1290" max="1290" width="9.265625" customWidth="1"/>
    <col min="1291" max="1291" width="6" customWidth="1"/>
    <col min="1292" max="1292" width="7.1328125" customWidth="1"/>
    <col min="1293" max="1298" width="6.3984375" customWidth="1"/>
    <col min="1299" max="1299" width="7.73046875" customWidth="1"/>
    <col min="1300" max="1300" width="6.3984375" customWidth="1"/>
    <col min="1301" max="1302" width="0" hidden="1" customWidth="1"/>
    <col min="1303" max="1303" width="6.3984375" customWidth="1"/>
    <col min="1304" max="1305" width="5.73046875" customWidth="1"/>
    <col min="1306" max="1313" width="0" hidden="1" customWidth="1"/>
    <col min="1314" max="1314" width="9.1328125" customWidth="1"/>
    <col min="1315" max="1316" width="0" hidden="1" customWidth="1"/>
    <col min="1539" max="1539" width="3.73046875" customWidth="1"/>
    <col min="1540" max="1541" width="4.73046875" customWidth="1"/>
    <col min="1542" max="1542" width="0" hidden="1" customWidth="1"/>
    <col min="1543" max="1543" width="14.1328125" customWidth="1"/>
    <col min="1544" max="1544" width="12.1328125" customWidth="1"/>
    <col min="1545" max="1545" width="8.1328125" customWidth="1"/>
    <col min="1546" max="1546" width="9.265625" customWidth="1"/>
    <col min="1547" max="1547" width="6" customWidth="1"/>
    <col min="1548" max="1548" width="7.1328125" customWidth="1"/>
    <col min="1549" max="1554" width="6.3984375" customWidth="1"/>
    <col min="1555" max="1555" width="7.73046875" customWidth="1"/>
    <col min="1556" max="1556" width="6.3984375" customWidth="1"/>
    <col min="1557" max="1558" width="0" hidden="1" customWidth="1"/>
    <col min="1559" max="1559" width="6.3984375" customWidth="1"/>
    <col min="1560" max="1561" width="5.73046875" customWidth="1"/>
    <col min="1562" max="1569" width="0" hidden="1" customWidth="1"/>
    <col min="1570" max="1570" width="9.1328125" customWidth="1"/>
    <col min="1571" max="1572" width="0" hidden="1" customWidth="1"/>
    <col min="1795" max="1795" width="3.73046875" customWidth="1"/>
    <col min="1796" max="1797" width="4.73046875" customWidth="1"/>
    <col min="1798" max="1798" width="0" hidden="1" customWidth="1"/>
    <col min="1799" max="1799" width="14.1328125" customWidth="1"/>
    <col min="1800" max="1800" width="12.1328125" customWidth="1"/>
    <col min="1801" max="1801" width="8.1328125" customWidth="1"/>
    <col min="1802" max="1802" width="9.265625" customWidth="1"/>
    <col min="1803" max="1803" width="6" customWidth="1"/>
    <col min="1804" max="1804" width="7.1328125" customWidth="1"/>
    <col min="1805" max="1810" width="6.3984375" customWidth="1"/>
    <col min="1811" max="1811" width="7.73046875" customWidth="1"/>
    <col min="1812" max="1812" width="6.3984375" customWidth="1"/>
    <col min="1813" max="1814" width="0" hidden="1" customWidth="1"/>
    <col min="1815" max="1815" width="6.3984375" customWidth="1"/>
    <col min="1816" max="1817" width="5.73046875" customWidth="1"/>
    <col min="1818" max="1825" width="0" hidden="1" customWidth="1"/>
    <col min="1826" max="1826" width="9.1328125" customWidth="1"/>
    <col min="1827" max="1828" width="0" hidden="1" customWidth="1"/>
    <col min="2051" max="2051" width="3.73046875" customWidth="1"/>
    <col min="2052" max="2053" width="4.73046875" customWidth="1"/>
    <col min="2054" max="2054" width="0" hidden="1" customWidth="1"/>
    <col min="2055" max="2055" width="14.1328125" customWidth="1"/>
    <col min="2056" max="2056" width="12.1328125" customWidth="1"/>
    <col min="2057" max="2057" width="8.1328125" customWidth="1"/>
    <col min="2058" max="2058" width="9.265625" customWidth="1"/>
    <col min="2059" max="2059" width="6" customWidth="1"/>
    <col min="2060" max="2060" width="7.1328125" customWidth="1"/>
    <col min="2061" max="2066" width="6.3984375" customWidth="1"/>
    <col min="2067" max="2067" width="7.73046875" customWidth="1"/>
    <col min="2068" max="2068" width="6.3984375" customWidth="1"/>
    <col min="2069" max="2070" width="0" hidden="1" customWidth="1"/>
    <col min="2071" max="2071" width="6.3984375" customWidth="1"/>
    <col min="2072" max="2073" width="5.73046875" customWidth="1"/>
    <col min="2074" max="2081" width="0" hidden="1" customWidth="1"/>
    <col min="2082" max="2082" width="9.1328125" customWidth="1"/>
    <col min="2083" max="2084" width="0" hidden="1" customWidth="1"/>
    <col min="2307" max="2307" width="3.73046875" customWidth="1"/>
    <col min="2308" max="2309" width="4.73046875" customWidth="1"/>
    <col min="2310" max="2310" width="0" hidden="1" customWidth="1"/>
    <col min="2311" max="2311" width="14.1328125" customWidth="1"/>
    <col min="2312" max="2312" width="12.1328125" customWidth="1"/>
    <col min="2313" max="2313" width="8.1328125" customWidth="1"/>
    <col min="2314" max="2314" width="9.265625" customWidth="1"/>
    <col min="2315" max="2315" width="6" customWidth="1"/>
    <col min="2316" max="2316" width="7.1328125" customWidth="1"/>
    <col min="2317" max="2322" width="6.3984375" customWidth="1"/>
    <col min="2323" max="2323" width="7.73046875" customWidth="1"/>
    <col min="2324" max="2324" width="6.3984375" customWidth="1"/>
    <col min="2325" max="2326" width="0" hidden="1" customWidth="1"/>
    <col min="2327" max="2327" width="6.3984375" customWidth="1"/>
    <col min="2328" max="2329" width="5.73046875" customWidth="1"/>
    <col min="2330" max="2337" width="0" hidden="1" customWidth="1"/>
    <col min="2338" max="2338" width="9.1328125" customWidth="1"/>
    <col min="2339" max="2340" width="0" hidden="1" customWidth="1"/>
    <col min="2563" max="2563" width="3.73046875" customWidth="1"/>
    <col min="2564" max="2565" width="4.73046875" customWidth="1"/>
    <col min="2566" max="2566" width="0" hidden="1" customWidth="1"/>
    <col min="2567" max="2567" width="14.1328125" customWidth="1"/>
    <col min="2568" max="2568" width="12.1328125" customWidth="1"/>
    <col min="2569" max="2569" width="8.1328125" customWidth="1"/>
    <col min="2570" max="2570" width="9.265625" customWidth="1"/>
    <col min="2571" max="2571" width="6" customWidth="1"/>
    <col min="2572" max="2572" width="7.1328125" customWidth="1"/>
    <col min="2573" max="2578" width="6.3984375" customWidth="1"/>
    <col min="2579" max="2579" width="7.73046875" customWidth="1"/>
    <col min="2580" max="2580" width="6.3984375" customWidth="1"/>
    <col min="2581" max="2582" width="0" hidden="1" customWidth="1"/>
    <col min="2583" max="2583" width="6.3984375" customWidth="1"/>
    <col min="2584" max="2585" width="5.73046875" customWidth="1"/>
    <col min="2586" max="2593" width="0" hidden="1" customWidth="1"/>
    <col min="2594" max="2594" width="9.1328125" customWidth="1"/>
    <col min="2595" max="2596" width="0" hidden="1" customWidth="1"/>
    <col min="2819" max="2819" width="3.73046875" customWidth="1"/>
    <col min="2820" max="2821" width="4.73046875" customWidth="1"/>
    <col min="2822" max="2822" width="0" hidden="1" customWidth="1"/>
    <col min="2823" max="2823" width="14.1328125" customWidth="1"/>
    <col min="2824" max="2824" width="12.1328125" customWidth="1"/>
    <col min="2825" max="2825" width="8.1328125" customWidth="1"/>
    <col min="2826" max="2826" width="9.265625" customWidth="1"/>
    <col min="2827" max="2827" width="6" customWidth="1"/>
    <col min="2828" max="2828" width="7.1328125" customWidth="1"/>
    <col min="2829" max="2834" width="6.3984375" customWidth="1"/>
    <col min="2835" max="2835" width="7.73046875" customWidth="1"/>
    <col min="2836" max="2836" width="6.3984375" customWidth="1"/>
    <col min="2837" max="2838" width="0" hidden="1" customWidth="1"/>
    <col min="2839" max="2839" width="6.3984375" customWidth="1"/>
    <col min="2840" max="2841" width="5.73046875" customWidth="1"/>
    <col min="2842" max="2849" width="0" hidden="1" customWidth="1"/>
    <col min="2850" max="2850" width="9.1328125" customWidth="1"/>
    <col min="2851" max="2852" width="0" hidden="1" customWidth="1"/>
    <col min="3075" max="3075" width="3.73046875" customWidth="1"/>
    <col min="3076" max="3077" width="4.73046875" customWidth="1"/>
    <col min="3078" max="3078" width="0" hidden="1" customWidth="1"/>
    <col min="3079" max="3079" width="14.1328125" customWidth="1"/>
    <col min="3080" max="3080" width="12.1328125" customWidth="1"/>
    <col min="3081" max="3081" width="8.1328125" customWidth="1"/>
    <col min="3082" max="3082" width="9.265625" customWidth="1"/>
    <col min="3083" max="3083" width="6" customWidth="1"/>
    <col min="3084" max="3084" width="7.1328125" customWidth="1"/>
    <col min="3085" max="3090" width="6.3984375" customWidth="1"/>
    <col min="3091" max="3091" width="7.73046875" customWidth="1"/>
    <col min="3092" max="3092" width="6.3984375" customWidth="1"/>
    <col min="3093" max="3094" width="0" hidden="1" customWidth="1"/>
    <col min="3095" max="3095" width="6.3984375" customWidth="1"/>
    <col min="3096" max="3097" width="5.73046875" customWidth="1"/>
    <col min="3098" max="3105" width="0" hidden="1" customWidth="1"/>
    <col min="3106" max="3106" width="9.1328125" customWidth="1"/>
    <col min="3107" max="3108" width="0" hidden="1" customWidth="1"/>
    <col min="3331" max="3331" width="3.73046875" customWidth="1"/>
    <col min="3332" max="3333" width="4.73046875" customWidth="1"/>
    <col min="3334" max="3334" width="0" hidden="1" customWidth="1"/>
    <col min="3335" max="3335" width="14.1328125" customWidth="1"/>
    <col min="3336" max="3336" width="12.1328125" customWidth="1"/>
    <col min="3337" max="3337" width="8.1328125" customWidth="1"/>
    <col min="3338" max="3338" width="9.265625" customWidth="1"/>
    <col min="3339" max="3339" width="6" customWidth="1"/>
    <col min="3340" max="3340" width="7.1328125" customWidth="1"/>
    <col min="3341" max="3346" width="6.3984375" customWidth="1"/>
    <col min="3347" max="3347" width="7.73046875" customWidth="1"/>
    <col min="3348" max="3348" width="6.3984375" customWidth="1"/>
    <col min="3349" max="3350" width="0" hidden="1" customWidth="1"/>
    <col min="3351" max="3351" width="6.3984375" customWidth="1"/>
    <col min="3352" max="3353" width="5.73046875" customWidth="1"/>
    <col min="3354" max="3361" width="0" hidden="1" customWidth="1"/>
    <col min="3362" max="3362" width="9.1328125" customWidth="1"/>
    <col min="3363" max="3364" width="0" hidden="1" customWidth="1"/>
    <col min="3587" max="3587" width="3.73046875" customWidth="1"/>
    <col min="3588" max="3589" width="4.73046875" customWidth="1"/>
    <col min="3590" max="3590" width="0" hidden="1" customWidth="1"/>
    <col min="3591" max="3591" width="14.1328125" customWidth="1"/>
    <col min="3592" max="3592" width="12.1328125" customWidth="1"/>
    <col min="3593" max="3593" width="8.1328125" customWidth="1"/>
    <col min="3594" max="3594" width="9.265625" customWidth="1"/>
    <col min="3595" max="3595" width="6" customWidth="1"/>
    <col min="3596" max="3596" width="7.1328125" customWidth="1"/>
    <col min="3597" max="3602" width="6.3984375" customWidth="1"/>
    <col min="3603" max="3603" width="7.73046875" customWidth="1"/>
    <col min="3604" max="3604" width="6.3984375" customWidth="1"/>
    <col min="3605" max="3606" width="0" hidden="1" customWidth="1"/>
    <col min="3607" max="3607" width="6.3984375" customWidth="1"/>
    <col min="3608" max="3609" width="5.73046875" customWidth="1"/>
    <col min="3610" max="3617" width="0" hidden="1" customWidth="1"/>
    <col min="3618" max="3618" width="9.1328125" customWidth="1"/>
    <col min="3619" max="3620" width="0" hidden="1" customWidth="1"/>
    <col min="3843" max="3843" width="3.73046875" customWidth="1"/>
    <col min="3844" max="3845" width="4.73046875" customWidth="1"/>
    <col min="3846" max="3846" width="0" hidden="1" customWidth="1"/>
    <col min="3847" max="3847" width="14.1328125" customWidth="1"/>
    <col min="3848" max="3848" width="12.1328125" customWidth="1"/>
    <col min="3849" max="3849" width="8.1328125" customWidth="1"/>
    <col min="3850" max="3850" width="9.265625" customWidth="1"/>
    <col min="3851" max="3851" width="6" customWidth="1"/>
    <col min="3852" max="3852" width="7.1328125" customWidth="1"/>
    <col min="3853" max="3858" width="6.3984375" customWidth="1"/>
    <col min="3859" max="3859" width="7.73046875" customWidth="1"/>
    <col min="3860" max="3860" width="6.3984375" customWidth="1"/>
    <col min="3861" max="3862" width="0" hidden="1" customWidth="1"/>
    <col min="3863" max="3863" width="6.3984375" customWidth="1"/>
    <col min="3864" max="3865" width="5.73046875" customWidth="1"/>
    <col min="3866" max="3873" width="0" hidden="1" customWidth="1"/>
    <col min="3874" max="3874" width="9.1328125" customWidth="1"/>
    <col min="3875" max="3876" width="0" hidden="1" customWidth="1"/>
    <col min="4099" max="4099" width="3.73046875" customWidth="1"/>
    <col min="4100" max="4101" width="4.73046875" customWidth="1"/>
    <col min="4102" max="4102" width="0" hidden="1" customWidth="1"/>
    <col min="4103" max="4103" width="14.1328125" customWidth="1"/>
    <col min="4104" max="4104" width="12.1328125" customWidth="1"/>
    <col min="4105" max="4105" width="8.1328125" customWidth="1"/>
    <col min="4106" max="4106" width="9.265625" customWidth="1"/>
    <col min="4107" max="4107" width="6" customWidth="1"/>
    <col min="4108" max="4108" width="7.1328125" customWidth="1"/>
    <col min="4109" max="4114" width="6.3984375" customWidth="1"/>
    <col min="4115" max="4115" width="7.73046875" customWidth="1"/>
    <col min="4116" max="4116" width="6.3984375" customWidth="1"/>
    <col min="4117" max="4118" width="0" hidden="1" customWidth="1"/>
    <col min="4119" max="4119" width="6.3984375" customWidth="1"/>
    <col min="4120" max="4121" width="5.73046875" customWidth="1"/>
    <col min="4122" max="4129" width="0" hidden="1" customWidth="1"/>
    <col min="4130" max="4130" width="9.1328125" customWidth="1"/>
    <col min="4131" max="4132" width="0" hidden="1" customWidth="1"/>
    <col min="4355" max="4355" width="3.73046875" customWidth="1"/>
    <col min="4356" max="4357" width="4.73046875" customWidth="1"/>
    <col min="4358" max="4358" width="0" hidden="1" customWidth="1"/>
    <col min="4359" max="4359" width="14.1328125" customWidth="1"/>
    <col min="4360" max="4360" width="12.1328125" customWidth="1"/>
    <col min="4361" max="4361" width="8.1328125" customWidth="1"/>
    <col min="4362" max="4362" width="9.265625" customWidth="1"/>
    <col min="4363" max="4363" width="6" customWidth="1"/>
    <col min="4364" max="4364" width="7.1328125" customWidth="1"/>
    <col min="4365" max="4370" width="6.3984375" customWidth="1"/>
    <col min="4371" max="4371" width="7.73046875" customWidth="1"/>
    <col min="4372" max="4372" width="6.3984375" customWidth="1"/>
    <col min="4373" max="4374" width="0" hidden="1" customWidth="1"/>
    <col min="4375" max="4375" width="6.3984375" customWidth="1"/>
    <col min="4376" max="4377" width="5.73046875" customWidth="1"/>
    <col min="4378" max="4385" width="0" hidden="1" customWidth="1"/>
    <col min="4386" max="4386" width="9.1328125" customWidth="1"/>
    <col min="4387" max="4388" width="0" hidden="1" customWidth="1"/>
    <col min="4611" max="4611" width="3.73046875" customWidth="1"/>
    <col min="4612" max="4613" width="4.73046875" customWidth="1"/>
    <col min="4614" max="4614" width="0" hidden="1" customWidth="1"/>
    <col min="4615" max="4615" width="14.1328125" customWidth="1"/>
    <col min="4616" max="4616" width="12.1328125" customWidth="1"/>
    <col min="4617" max="4617" width="8.1328125" customWidth="1"/>
    <col min="4618" max="4618" width="9.265625" customWidth="1"/>
    <col min="4619" max="4619" width="6" customWidth="1"/>
    <col min="4620" max="4620" width="7.1328125" customWidth="1"/>
    <col min="4621" max="4626" width="6.3984375" customWidth="1"/>
    <col min="4627" max="4627" width="7.73046875" customWidth="1"/>
    <col min="4628" max="4628" width="6.3984375" customWidth="1"/>
    <col min="4629" max="4630" width="0" hidden="1" customWidth="1"/>
    <col min="4631" max="4631" width="6.3984375" customWidth="1"/>
    <col min="4632" max="4633" width="5.73046875" customWidth="1"/>
    <col min="4634" max="4641" width="0" hidden="1" customWidth="1"/>
    <col min="4642" max="4642" width="9.1328125" customWidth="1"/>
    <col min="4643" max="4644" width="0" hidden="1" customWidth="1"/>
    <col min="4867" max="4867" width="3.73046875" customWidth="1"/>
    <col min="4868" max="4869" width="4.73046875" customWidth="1"/>
    <col min="4870" max="4870" width="0" hidden="1" customWidth="1"/>
    <col min="4871" max="4871" width="14.1328125" customWidth="1"/>
    <col min="4872" max="4872" width="12.1328125" customWidth="1"/>
    <col min="4873" max="4873" width="8.1328125" customWidth="1"/>
    <col min="4874" max="4874" width="9.265625" customWidth="1"/>
    <col min="4875" max="4875" width="6" customWidth="1"/>
    <col min="4876" max="4876" width="7.1328125" customWidth="1"/>
    <col min="4877" max="4882" width="6.3984375" customWidth="1"/>
    <col min="4883" max="4883" width="7.73046875" customWidth="1"/>
    <col min="4884" max="4884" width="6.3984375" customWidth="1"/>
    <col min="4885" max="4886" width="0" hidden="1" customWidth="1"/>
    <col min="4887" max="4887" width="6.3984375" customWidth="1"/>
    <col min="4888" max="4889" width="5.73046875" customWidth="1"/>
    <col min="4890" max="4897" width="0" hidden="1" customWidth="1"/>
    <col min="4898" max="4898" width="9.1328125" customWidth="1"/>
    <col min="4899" max="4900" width="0" hidden="1" customWidth="1"/>
    <col min="5123" max="5123" width="3.73046875" customWidth="1"/>
    <col min="5124" max="5125" width="4.73046875" customWidth="1"/>
    <col min="5126" max="5126" width="0" hidden="1" customWidth="1"/>
    <col min="5127" max="5127" width="14.1328125" customWidth="1"/>
    <col min="5128" max="5128" width="12.1328125" customWidth="1"/>
    <col min="5129" max="5129" width="8.1328125" customWidth="1"/>
    <col min="5130" max="5130" width="9.265625" customWidth="1"/>
    <col min="5131" max="5131" width="6" customWidth="1"/>
    <col min="5132" max="5132" width="7.1328125" customWidth="1"/>
    <col min="5133" max="5138" width="6.3984375" customWidth="1"/>
    <col min="5139" max="5139" width="7.73046875" customWidth="1"/>
    <col min="5140" max="5140" width="6.3984375" customWidth="1"/>
    <col min="5141" max="5142" width="0" hidden="1" customWidth="1"/>
    <col min="5143" max="5143" width="6.3984375" customWidth="1"/>
    <col min="5144" max="5145" width="5.73046875" customWidth="1"/>
    <col min="5146" max="5153" width="0" hidden="1" customWidth="1"/>
    <col min="5154" max="5154" width="9.1328125" customWidth="1"/>
    <col min="5155" max="5156" width="0" hidden="1" customWidth="1"/>
    <col min="5379" max="5379" width="3.73046875" customWidth="1"/>
    <col min="5380" max="5381" width="4.73046875" customWidth="1"/>
    <col min="5382" max="5382" width="0" hidden="1" customWidth="1"/>
    <col min="5383" max="5383" width="14.1328125" customWidth="1"/>
    <col min="5384" max="5384" width="12.1328125" customWidth="1"/>
    <col min="5385" max="5385" width="8.1328125" customWidth="1"/>
    <col min="5386" max="5386" width="9.265625" customWidth="1"/>
    <col min="5387" max="5387" width="6" customWidth="1"/>
    <col min="5388" max="5388" width="7.1328125" customWidth="1"/>
    <col min="5389" max="5394" width="6.3984375" customWidth="1"/>
    <col min="5395" max="5395" width="7.73046875" customWidth="1"/>
    <col min="5396" max="5396" width="6.3984375" customWidth="1"/>
    <col min="5397" max="5398" width="0" hidden="1" customWidth="1"/>
    <col min="5399" max="5399" width="6.3984375" customWidth="1"/>
    <col min="5400" max="5401" width="5.73046875" customWidth="1"/>
    <col min="5402" max="5409" width="0" hidden="1" customWidth="1"/>
    <col min="5410" max="5410" width="9.1328125" customWidth="1"/>
    <col min="5411" max="5412" width="0" hidden="1" customWidth="1"/>
    <col min="5635" max="5635" width="3.73046875" customWidth="1"/>
    <col min="5636" max="5637" width="4.73046875" customWidth="1"/>
    <col min="5638" max="5638" width="0" hidden="1" customWidth="1"/>
    <col min="5639" max="5639" width="14.1328125" customWidth="1"/>
    <col min="5640" max="5640" width="12.1328125" customWidth="1"/>
    <col min="5641" max="5641" width="8.1328125" customWidth="1"/>
    <col min="5642" max="5642" width="9.265625" customWidth="1"/>
    <col min="5643" max="5643" width="6" customWidth="1"/>
    <col min="5644" max="5644" width="7.1328125" customWidth="1"/>
    <col min="5645" max="5650" width="6.3984375" customWidth="1"/>
    <col min="5651" max="5651" width="7.73046875" customWidth="1"/>
    <col min="5652" max="5652" width="6.3984375" customWidth="1"/>
    <col min="5653" max="5654" width="0" hidden="1" customWidth="1"/>
    <col min="5655" max="5655" width="6.3984375" customWidth="1"/>
    <col min="5656" max="5657" width="5.73046875" customWidth="1"/>
    <col min="5658" max="5665" width="0" hidden="1" customWidth="1"/>
    <col min="5666" max="5666" width="9.1328125" customWidth="1"/>
    <col min="5667" max="5668" width="0" hidden="1" customWidth="1"/>
    <col min="5891" max="5891" width="3.73046875" customWidth="1"/>
    <col min="5892" max="5893" width="4.73046875" customWidth="1"/>
    <col min="5894" max="5894" width="0" hidden="1" customWidth="1"/>
    <col min="5895" max="5895" width="14.1328125" customWidth="1"/>
    <col min="5896" max="5896" width="12.1328125" customWidth="1"/>
    <col min="5897" max="5897" width="8.1328125" customWidth="1"/>
    <col min="5898" max="5898" width="9.265625" customWidth="1"/>
    <col min="5899" max="5899" width="6" customWidth="1"/>
    <col min="5900" max="5900" width="7.1328125" customWidth="1"/>
    <col min="5901" max="5906" width="6.3984375" customWidth="1"/>
    <col min="5907" max="5907" width="7.73046875" customWidth="1"/>
    <col min="5908" max="5908" width="6.3984375" customWidth="1"/>
    <col min="5909" max="5910" width="0" hidden="1" customWidth="1"/>
    <col min="5911" max="5911" width="6.3984375" customWidth="1"/>
    <col min="5912" max="5913" width="5.73046875" customWidth="1"/>
    <col min="5914" max="5921" width="0" hidden="1" customWidth="1"/>
    <col min="5922" max="5922" width="9.1328125" customWidth="1"/>
    <col min="5923" max="5924" width="0" hidden="1" customWidth="1"/>
    <col min="6147" max="6147" width="3.73046875" customWidth="1"/>
    <col min="6148" max="6149" width="4.73046875" customWidth="1"/>
    <col min="6150" max="6150" width="0" hidden="1" customWidth="1"/>
    <col min="6151" max="6151" width="14.1328125" customWidth="1"/>
    <col min="6152" max="6152" width="12.1328125" customWidth="1"/>
    <col min="6153" max="6153" width="8.1328125" customWidth="1"/>
    <col min="6154" max="6154" width="9.265625" customWidth="1"/>
    <col min="6155" max="6155" width="6" customWidth="1"/>
    <col min="6156" max="6156" width="7.1328125" customWidth="1"/>
    <col min="6157" max="6162" width="6.3984375" customWidth="1"/>
    <col min="6163" max="6163" width="7.73046875" customWidth="1"/>
    <col min="6164" max="6164" width="6.3984375" customWidth="1"/>
    <col min="6165" max="6166" width="0" hidden="1" customWidth="1"/>
    <col min="6167" max="6167" width="6.3984375" customWidth="1"/>
    <col min="6168" max="6169" width="5.73046875" customWidth="1"/>
    <col min="6170" max="6177" width="0" hidden="1" customWidth="1"/>
    <col min="6178" max="6178" width="9.1328125" customWidth="1"/>
    <col min="6179" max="6180" width="0" hidden="1" customWidth="1"/>
    <col min="6403" max="6403" width="3.73046875" customWidth="1"/>
    <col min="6404" max="6405" width="4.73046875" customWidth="1"/>
    <col min="6406" max="6406" width="0" hidden="1" customWidth="1"/>
    <col min="6407" max="6407" width="14.1328125" customWidth="1"/>
    <col min="6408" max="6408" width="12.1328125" customWidth="1"/>
    <col min="6409" max="6409" width="8.1328125" customWidth="1"/>
    <col min="6410" max="6410" width="9.265625" customWidth="1"/>
    <col min="6411" max="6411" width="6" customWidth="1"/>
    <col min="6412" max="6412" width="7.1328125" customWidth="1"/>
    <col min="6413" max="6418" width="6.3984375" customWidth="1"/>
    <col min="6419" max="6419" width="7.73046875" customWidth="1"/>
    <col min="6420" max="6420" width="6.3984375" customWidth="1"/>
    <col min="6421" max="6422" width="0" hidden="1" customWidth="1"/>
    <col min="6423" max="6423" width="6.3984375" customWidth="1"/>
    <col min="6424" max="6425" width="5.73046875" customWidth="1"/>
    <col min="6426" max="6433" width="0" hidden="1" customWidth="1"/>
    <col min="6434" max="6434" width="9.1328125" customWidth="1"/>
    <col min="6435" max="6436" width="0" hidden="1" customWidth="1"/>
    <col min="6659" max="6659" width="3.73046875" customWidth="1"/>
    <col min="6660" max="6661" width="4.73046875" customWidth="1"/>
    <col min="6662" max="6662" width="0" hidden="1" customWidth="1"/>
    <col min="6663" max="6663" width="14.1328125" customWidth="1"/>
    <col min="6664" max="6664" width="12.1328125" customWidth="1"/>
    <col min="6665" max="6665" width="8.1328125" customWidth="1"/>
    <col min="6666" max="6666" width="9.265625" customWidth="1"/>
    <col min="6667" max="6667" width="6" customWidth="1"/>
    <col min="6668" max="6668" width="7.1328125" customWidth="1"/>
    <col min="6669" max="6674" width="6.3984375" customWidth="1"/>
    <col min="6675" max="6675" width="7.73046875" customWidth="1"/>
    <col min="6676" max="6676" width="6.3984375" customWidth="1"/>
    <col min="6677" max="6678" width="0" hidden="1" customWidth="1"/>
    <col min="6679" max="6679" width="6.3984375" customWidth="1"/>
    <col min="6680" max="6681" width="5.73046875" customWidth="1"/>
    <col min="6682" max="6689" width="0" hidden="1" customWidth="1"/>
    <col min="6690" max="6690" width="9.1328125" customWidth="1"/>
    <col min="6691" max="6692" width="0" hidden="1" customWidth="1"/>
    <col min="6915" max="6915" width="3.73046875" customWidth="1"/>
    <col min="6916" max="6917" width="4.73046875" customWidth="1"/>
    <col min="6918" max="6918" width="0" hidden="1" customWidth="1"/>
    <col min="6919" max="6919" width="14.1328125" customWidth="1"/>
    <col min="6920" max="6920" width="12.1328125" customWidth="1"/>
    <col min="6921" max="6921" width="8.1328125" customWidth="1"/>
    <col min="6922" max="6922" width="9.265625" customWidth="1"/>
    <col min="6923" max="6923" width="6" customWidth="1"/>
    <col min="6924" max="6924" width="7.1328125" customWidth="1"/>
    <col min="6925" max="6930" width="6.3984375" customWidth="1"/>
    <col min="6931" max="6931" width="7.73046875" customWidth="1"/>
    <col min="6932" max="6932" width="6.3984375" customWidth="1"/>
    <col min="6933" max="6934" width="0" hidden="1" customWidth="1"/>
    <col min="6935" max="6935" width="6.3984375" customWidth="1"/>
    <col min="6936" max="6937" width="5.73046875" customWidth="1"/>
    <col min="6938" max="6945" width="0" hidden="1" customWidth="1"/>
    <col min="6946" max="6946" width="9.1328125" customWidth="1"/>
    <col min="6947" max="6948" width="0" hidden="1" customWidth="1"/>
    <col min="7171" max="7171" width="3.73046875" customWidth="1"/>
    <col min="7172" max="7173" width="4.73046875" customWidth="1"/>
    <col min="7174" max="7174" width="0" hidden="1" customWidth="1"/>
    <col min="7175" max="7175" width="14.1328125" customWidth="1"/>
    <col min="7176" max="7176" width="12.1328125" customWidth="1"/>
    <col min="7177" max="7177" width="8.1328125" customWidth="1"/>
    <col min="7178" max="7178" width="9.265625" customWidth="1"/>
    <col min="7179" max="7179" width="6" customWidth="1"/>
    <col min="7180" max="7180" width="7.1328125" customWidth="1"/>
    <col min="7181" max="7186" width="6.3984375" customWidth="1"/>
    <col min="7187" max="7187" width="7.73046875" customWidth="1"/>
    <col min="7188" max="7188" width="6.3984375" customWidth="1"/>
    <col min="7189" max="7190" width="0" hidden="1" customWidth="1"/>
    <col min="7191" max="7191" width="6.3984375" customWidth="1"/>
    <col min="7192" max="7193" width="5.73046875" customWidth="1"/>
    <col min="7194" max="7201" width="0" hidden="1" customWidth="1"/>
    <col min="7202" max="7202" width="9.1328125" customWidth="1"/>
    <col min="7203" max="7204" width="0" hidden="1" customWidth="1"/>
    <col min="7427" max="7427" width="3.73046875" customWidth="1"/>
    <col min="7428" max="7429" width="4.73046875" customWidth="1"/>
    <col min="7430" max="7430" width="0" hidden="1" customWidth="1"/>
    <col min="7431" max="7431" width="14.1328125" customWidth="1"/>
    <col min="7432" max="7432" width="12.1328125" customWidth="1"/>
    <col min="7433" max="7433" width="8.1328125" customWidth="1"/>
    <col min="7434" max="7434" width="9.265625" customWidth="1"/>
    <col min="7435" max="7435" width="6" customWidth="1"/>
    <col min="7436" max="7436" width="7.1328125" customWidth="1"/>
    <col min="7437" max="7442" width="6.3984375" customWidth="1"/>
    <col min="7443" max="7443" width="7.73046875" customWidth="1"/>
    <col min="7444" max="7444" width="6.3984375" customWidth="1"/>
    <col min="7445" max="7446" width="0" hidden="1" customWidth="1"/>
    <col min="7447" max="7447" width="6.3984375" customWidth="1"/>
    <col min="7448" max="7449" width="5.73046875" customWidth="1"/>
    <col min="7450" max="7457" width="0" hidden="1" customWidth="1"/>
    <col min="7458" max="7458" width="9.1328125" customWidth="1"/>
    <col min="7459" max="7460" width="0" hidden="1" customWidth="1"/>
    <col min="7683" max="7683" width="3.73046875" customWidth="1"/>
    <col min="7684" max="7685" width="4.73046875" customWidth="1"/>
    <col min="7686" max="7686" width="0" hidden="1" customWidth="1"/>
    <col min="7687" max="7687" width="14.1328125" customWidth="1"/>
    <col min="7688" max="7688" width="12.1328125" customWidth="1"/>
    <col min="7689" max="7689" width="8.1328125" customWidth="1"/>
    <col min="7690" max="7690" width="9.265625" customWidth="1"/>
    <col min="7691" max="7691" width="6" customWidth="1"/>
    <col min="7692" max="7692" width="7.1328125" customWidth="1"/>
    <col min="7693" max="7698" width="6.3984375" customWidth="1"/>
    <col min="7699" max="7699" width="7.73046875" customWidth="1"/>
    <col min="7700" max="7700" width="6.3984375" customWidth="1"/>
    <col min="7701" max="7702" width="0" hidden="1" customWidth="1"/>
    <col min="7703" max="7703" width="6.3984375" customWidth="1"/>
    <col min="7704" max="7705" width="5.73046875" customWidth="1"/>
    <col min="7706" max="7713" width="0" hidden="1" customWidth="1"/>
    <col min="7714" max="7714" width="9.1328125" customWidth="1"/>
    <col min="7715" max="7716" width="0" hidden="1" customWidth="1"/>
    <col min="7939" max="7939" width="3.73046875" customWidth="1"/>
    <col min="7940" max="7941" width="4.73046875" customWidth="1"/>
    <col min="7942" max="7942" width="0" hidden="1" customWidth="1"/>
    <col min="7943" max="7943" width="14.1328125" customWidth="1"/>
    <col min="7944" max="7944" width="12.1328125" customWidth="1"/>
    <col min="7945" max="7945" width="8.1328125" customWidth="1"/>
    <col min="7946" max="7946" width="9.265625" customWidth="1"/>
    <col min="7947" max="7947" width="6" customWidth="1"/>
    <col min="7948" max="7948" width="7.1328125" customWidth="1"/>
    <col min="7949" max="7954" width="6.3984375" customWidth="1"/>
    <col min="7955" max="7955" width="7.73046875" customWidth="1"/>
    <col min="7956" max="7956" width="6.3984375" customWidth="1"/>
    <col min="7957" max="7958" width="0" hidden="1" customWidth="1"/>
    <col min="7959" max="7959" width="6.3984375" customWidth="1"/>
    <col min="7960" max="7961" width="5.73046875" customWidth="1"/>
    <col min="7962" max="7969" width="0" hidden="1" customWidth="1"/>
    <col min="7970" max="7970" width="9.1328125" customWidth="1"/>
    <col min="7971" max="7972" width="0" hidden="1" customWidth="1"/>
    <col min="8195" max="8195" width="3.73046875" customWidth="1"/>
    <col min="8196" max="8197" width="4.73046875" customWidth="1"/>
    <col min="8198" max="8198" width="0" hidden="1" customWidth="1"/>
    <col min="8199" max="8199" width="14.1328125" customWidth="1"/>
    <col min="8200" max="8200" width="12.1328125" customWidth="1"/>
    <col min="8201" max="8201" width="8.1328125" customWidth="1"/>
    <col min="8202" max="8202" width="9.265625" customWidth="1"/>
    <col min="8203" max="8203" width="6" customWidth="1"/>
    <col min="8204" max="8204" width="7.1328125" customWidth="1"/>
    <col min="8205" max="8210" width="6.3984375" customWidth="1"/>
    <col min="8211" max="8211" width="7.73046875" customWidth="1"/>
    <col min="8212" max="8212" width="6.3984375" customWidth="1"/>
    <col min="8213" max="8214" width="0" hidden="1" customWidth="1"/>
    <col min="8215" max="8215" width="6.3984375" customWidth="1"/>
    <col min="8216" max="8217" width="5.73046875" customWidth="1"/>
    <col min="8218" max="8225" width="0" hidden="1" customWidth="1"/>
    <col min="8226" max="8226" width="9.1328125" customWidth="1"/>
    <col min="8227" max="8228" width="0" hidden="1" customWidth="1"/>
    <col min="8451" max="8451" width="3.73046875" customWidth="1"/>
    <col min="8452" max="8453" width="4.73046875" customWidth="1"/>
    <col min="8454" max="8454" width="0" hidden="1" customWidth="1"/>
    <col min="8455" max="8455" width="14.1328125" customWidth="1"/>
    <col min="8456" max="8456" width="12.1328125" customWidth="1"/>
    <col min="8457" max="8457" width="8.1328125" customWidth="1"/>
    <col min="8458" max="8458" width="9.265625" customWidth="1"/>
    <col min="8459" max="8459" width="6" customWidth="1"/>
    <col min="8460" max="8460" width="7.1328125" customWidth="1"/>
    <col min="8461" max="8466" width="6.3984375" customWidth="1"/>
    <col min="8467" max="8467" width="7.73046875" customWidth="1"/>
    <col min="8468" max="8468" width="6.3984375" customWidth="1"/>
    <col min="8469" max="8470" width="0" hidden="1" customWidth="1"/>
    <col min="8471" max="8471" width="6.3984375" customWidth="1"/>
    <col min="8472" max="8473" width="5.73046875" customWidth="1"/>
    <col min="8474" max="8481" width="0" hidden="1" customWidth="1"/>
    <col min="8482" max="8482" width="9.1328125" customWidth="1"/>
    <col min="8483" max="8484" width="0" hidden="1" customWidth="1"/>
    <col min="8707" max="8707" width="3.73046875" customWidth="1"/>
    <col min="8708" max="8709" width="4.73046875" customWidth="1"/>
    <col min="8710" max="8710" width="0" hidden="1" customWidth="1"/>
    <col min="8711" max="8711" width="14.1328125" customWidth="1"/>
    <col min="8712" max="8712" width="12.1328125" customWidth="1"/>
    <col min="8713" max="8713" width="8.1328125" customWidth="1"/>
    <col min="8714" max="8714" width="9.265625" customWidth="1"/>
    <col min="8715" max="8715" width="6" customWidth="1"/>
    <col min="8716" max="8716" width="7.1328125" customWidth="1"/>
    <col min="8717" max="8722" width="6.3984375" customWidth="1"/>
    <col min="8723" max="8723" width="7.73046875" customWidth="1"/>
    <col min="8724" max="8724" width="6.3984375" customWidth="1"/>
    <col min="8725" max="8726" width="0" hidden="1" customWidth="1"/>
    <col min="8727" max="8727" width="6.3984375" customWidth="1"/>
    <col min="8728" max="8729" width="5.73046875" customWidth="1"/>
    <col min="8730" max="8737" width="0" hidden="1" customWidth="1"/>
    <col min="8738" max="8738" width="9.1328125" customWidth="1"/>
    <col min="8739" max="8740" width="0" hidden="1" customWidth="1"/>
    <col min="8963" max="8963" width="3.73046875" customWidth="1"/>
    <col min="8964" max="8965" width="4.73046875" customWidth="1"/>
    <col min="8966" max="8966" width="0" hidden="1" customWidth="1"/>
    <col min="8967" max="8967" width="14.1328125" customWidth="1"/>
    <col min="8968" max="8968" width="12.1328125" customWidth="1"/>
    <col min="8969" max="8969" width="8.1328125" customWidth="1"/>
    <col min="8970" max="8970" width="9.265625" customWidth="1"/>
    <col min="8971" max="8971" width="6" customWidth="1"/>
    <col min="8972" max="8972" width="7.1328125" customWidth="1"/>
    <col min="8973" max="8978" width="6.3984375" customWidth="1"/>
    <col min="8979" max="8979" width="7.73046875" customWidth="1"/>
    <col min="8980" max="8980" width="6.3984375" customWidth="1"/>
    <col min="8981" max="8982" width="0" hidden="1" customWidth="1"/>
    <col min="8983" max="8983" width="6.3984375" customWidth="1"/>
    <col min="8984" max="8985" width="5.73046875" customWidth="1"/>
    <col min="8986" max="8993" width="0" hidden="1" customWidth="1"/>
    <col min="8994" max="8994" width="9.1328125" customWidth="1"/>
    <col min="8995" max="8996" width="0" hidden="1" customWidth="1"/>
    <col min="9219" max="9219" width="3.73046875" customWidth="1"/>
    <col min="9220" max="9221" width="4.73046875" customWidth="1"/>
    <col min="9222" max="9222" width="0" hidden="1" customWidth="1"/>
    <col min="9223" max="9223" width="14.1328125" customWidth="1"/>
    <col min="9224" max="9224" width="12.1328125" customWidth="1"/>
    <col min="9225" max="9225" width="8.1328125" customWidth="1"/>
    <col min="9226" max="9226" width="9.265625" customWidth="1"/>
    <col min="9227" max="9227" width="6" customWidth="1"/>
    <col min="9228" max="9228" width="7.1328125" customWidth="1"/>
    <col min="9229" max="9234" width="6.3984375" customWidth="1"/>
    <col min="9235" max="9235" width="7.73046875" customWidth="1"/>
    <col min="9236" max="9236" width="6.3984375" customWidth="1"/>
    <col min="9237" max="9238" width="0" hidden="1" customWidth="1"/>
    <col min="9239" max="9239" width="6.3984375" customWidth="1"/>
    <col min="9240" max="9241" width="5.73046875" customWidth="1"/>
    <col min="9242" max="9249" width="0" hidden="1" customWidth="1"/>
    <col min="9250" max="9250" width="9.1328125" customWidth="1"/>
    <col min="9251" max="9252" width="0" hidden="1" customWidth="1"/>
    <col min="9475" max="9475" width="3.73046875" customWidth="1"/>
    <col min="9476" max="9477" width="4.73046875" customWidth="1"/>
    <col min="9478" max="9478" width="0" hidden="1" customWidth="1"/>
    <col min="9479" max="9479" width="14.1328125" customWidth="1"/>
    <col min="9480" max="9480" width="12.1328125" customWidth="1"/>
    <col min="9481" max="9481" width="8.1328125" customWidth="1"/>
    <col min="9482" max="9482" width="9.265625" customWidth="1"/>
    <col min="9483" max="9483" width="6" customWidth="1"/>
    <col min="9484" max="9484" width="7.1328125" customWidth="1"/>
    <col min="9485" max="9490" width="6.3984375" customWidth="1"/>
    <col min="9491" max="9491" width="7.73046875" customWidth="1"/>
    <col min="9492" max="9492" width="6.3984375" customWidth="1"/>
    <col min="9493" max="9494" width="0" hidden="1" customWidth="1"/>
    <col min="9495" max="9495" width="6.3984375" customWidth="1"/>
    <col min="9496" max="9497" width="5.73046875" customWidth="1"/>
    <col min="9498" max="9505" width="0" hidden="1" customWidth="1"/>
    <col min="9506" max="9506" width="9.1328125" customWidth="1"/>
    <col min="9507" max="9508" width="0" hidden="1" customWidth="1"/>
    <col min="9731" max="9731" width="3.73046875" customWidth="1"/>
    <col min="9732" max="9733" width="4.73046875" customWidth="1"/>
    <col min="9734" max="9734" width="0" hidden="1" customWidth="1"/>
    <col min="9735" max="9735" width="14.1328125" customWidth="1"/>
    <col min="9736" max="9736" width="12.1328125" customWidth="1"/>
    <col min="9737" max="9737" width="8.1328125" customWidth="1"/>
    <col min="9738" max="9738" width="9.265625" customWidth="1"/>
    <col min="9739" max="9739" width="6" customWidth="1"/>
    <col min="9740" max="9740" width="7.1328125" customWidth="1"/>
    <col min="9741" max="9746" width="6.3984375" customWidth="1"/>
    <col min="9747" max="9747" width="7.73046875" customWidth="1"/>
    <col min="9748" max="9748" width="6.3984375" customWidth="1"/>
    <col min="9749" max="9750" width="0" hidden="1" customWidth="1"/>
    <col min="9751" max="9751" width="6.3984375" customWidth="1"/>
    <col min="9752" max="9753" width="5.73046875" customWidth="1"/>
    <col min="9754" max="9761" width="0" hidden="1" customWidth="1"/>
    <col min="9762" max="9762" width="9.1328125" customWidth="1"/>
    <col min="9763" max="9764" width="0" hidden="1" customWidth="1"/>
    <col min="9987" max="9987" width="3.73046875" customWidth="1"/>
    <col min="9988" max="9989" width="4.73046875" customWidth="1"/>
    <col min="9990" max="9990" width="0" hidden="1" customWidth="1"/>
    <col min="9991" max="9991" width="14.1328125" customWidth="1"/>
    <col min="9992" max="9992" width="12.1328125" customWidth="1"/>
    <col min="9993" max="9993" width="8.1328125" customWidth="1"/>
    <col min="9994" max="9994" width="9.265625" customWidth="1"/>
    <col min="9995" max="9995" width="6" customWidth="1"/>
    <col min="9996" max="9996" width="7.1328125" customWidth="1"/>
    <col min="9997" max="10002" width="6.3984375" customWidth="1"/>
    <col min="10003" max="10003" width="7.73046875" customWidth="1"/>
    <col min="10004" max="10004" width="6.3984375" customWidth="1"/>
    <col min="10005" max="10006" width="0" hidden="1" customWidth="1"/>
    <col min="10007" max="10007" width="6.3984375" customWidth="1"/>
    <col min="10008" max="10009" width="5.73046875" customWidth="1"/>
    <col min="10010" max="10017" width="0" hidden="1" customWidth="1"/>
    <col min="10018" max="10018" width="9.1328125" customWidth="1"/>
    <col min="10019" max="10020" width="0" hidden="1" customWidth="1"/>
    <col min="10243" max="10243" width="3.73046875" customWidth="1"/>
    <col min="10244" max="10245" width="4.73046875" customWidth="1"/>
    <col min="10246" max="10246" width="0" hidden="1" customWidth="1"/>
    <col min="10247" max="10247" width="14.1328125" customWidth="1"/>
    <col min="10248" max="10248" width="12.1328125" customWidth="1"/>
    <col min="10249" max="10249" width="8.1328125" customWidth="1"/>
    <col min="10250" max="10250" width="9.265625" customWidth="1"/>
    <col min="10251" max="10251" width="6" customWidth="1"/>
    <col min="10252" max="10252" width="7.1328125" customWidth="1"/>
    <col min="10253" max="10258" width="6.3984375" customWidth="1"/>
    <col min="10259" max="10259" width="7.73046875" customWidth="1"/>
    <col min="10260" max="10260" width="6.3984375" customWidth="1"/>
    <col min="10261" max="10262" width="0" hidden="1" customWidth="1"/>
    <col min="10263" max="10263" width="6.3984375" customWidth="1"/>
    <col min="10264" max="10265" width="5.73046875" customWidth="1"/>
    <col min="10266" max="10273" width="0" hidden="1" customWidth="1"/>
    <col min="10274" max="10274" width="9.1328125" customWidth="1"/>
    <col min="10275" max="10276" width="0" hidden="1" customWidth="1"/>
    <col min="10499" max="10499" width="3.73046875" customWidth="1"/>
    <col min="10500" max="10501" width="4.73046875" customWidth="1"/>
    <col min="10502" max="10502" width="0" hidden="1" customWidth="1"/>
    <col min="10503" max="10503" width="14.1328125" customWidth="1"/>
    <col min="10504" max="10504" width="12.1328125" customWidth="1"/>
    <col min="10505" max="10505" width="8.1328125" customWidth="1"/>
    <col min="10506" max="10506" width="9.265625" customWidth="1"/>
    <col min="10507" max="10507" width="6" customWidth="1"/>
    <col min="10508" max="10508" width="7.1328125" customWidth="1"/>
    <col min="10509" max="10514" width="6.3984375" customWidth="1"/>
    <col min="10515" max="10515" width="7.73046875" customWidth="1"/>
    <col min="10516" max="10516" width="6.3984375" customWidth="1"/>
    <col min="10517" max="10518" width="0" hidden="1" customWidth="1"/>
    <col min="10519" max="10519" width="6.3984375" customWidth="1"/>
    <col min="10520" max="10521" width="5.73046875" customWidth="1"/>
    <col min="10522" max="10529" width="0" hidden="1" customWidth="1"/>
    <col min="10530" max="10530" width="9.1328125" customWidth="1"/>
    <col min="10531" max="10532" width="0" hidden="1" customWidth="1"/>
    <col min="10755" max="10755" width="3.73046875" customWidth="1"/>
    <col min="10756" max="10757" width="4.73046875" customWidth="1"/>
    <col min="10758" max="10758" width="0" hidden="1" customWidth="1"/>
    <col min="10759" max="10759" width="14.1328125" customWidth="1"/>
    <col min="10760" max="10760" width="12.1328125" customWidth="1"/>
    <col min="10761" max="10761" width="8.1328125" customWidth="1"/>
    <col min="10762" max="10762" width="9.265625" customWidth="1"/>
    <col min="10763" max="10763" width="6" customWidth="1"/>
    <col min="10764" max="10764" width="7.1328125" customWidth="1"/>
    <col min="10765" max="10770" width="6.3984375" customWidth="1"/>
    <col min="10771" max="10771" width="7.73046875" customWidth="1"/>
    <col min="10772" max="10772" width="6.3984375" customWidth="1"/>
    <col min="10773" max="10774" width="0" hidden="1" customWidth="1"/>
    <col min="10775" max="10775" width="6.3984375" customWidth="1"/>
    <col min="10776" max="10777" width="5.73046875" customWidth="1"/>
    <col min="10778" max="10785" width="0" hidden="1" customWidth="1"/>
    <col min="10786" max="10786" width="9.1328125" customWidth="1"/>
    <col min="10787" max="10788" width="0" hidden="1" customWidth="1"/>
    <col min="11011" max="11011" width="3.73046875" customWidth="1"/>
    <col min="11012" max="11013" width="4.73046875" customWidth="1"/>
    <col min="11014" max="11014" width="0" hidden="1" customWidth="1"/>
    <col min="11015" max="11015" width="14.1328125" customWidth="1"/>
    <col min="11016" max="11016" width="12.1328125" customWidth="1"/>
    <col min="11017" max="11017" width="8.1328125" customWidth="1"/>
    <col min="11018" max="11018" width="9.265625" customWidth="1"/>
    <col min="11019" max="11019" width="6" customWidth="1"/>
    <col min="11020" max="11020" width="7.1328125" customWidth="1"/>
    <col min="11021" max="11026" width="6.3984375" customWidth="1"/>
    <col min="11027" max="11027" width="7.73046875" customWidth="1"/>
    <col min="11028" max="11028" width="6.3984375" customWidth="1"/>
    <col min="11029" max="11030" width="0" hidden="1" customWidth="1"/>
    <col min="11031" max="11031" width="6.3984375" customWidth="1"/>
    <col min="11032" max="11033" width="5.73046875" customWidth="1"/>
    <col min="11034" max="11041" width="0" hidden="1" customWidth="1"/>
    <col min="11042" max="11042" width="9.1328125" customWidth="1"/>
    <col min="11043" max="11044" width="0" hidden="1" customWidth="1"/>
    <col min="11267" max="11267" width="3.73046875" customWidth="1"/>
    <col min="11268" max="11269" width="4.73046875" customWidth="1"/>
    <col min="11270" max="11270" width="0" hidden="1" customWidth="1"/>
    <col min="11271" max="11271" width="14.1328125" customWidth="1"/>
    <col min="11272" max="11272" width="12.1328125" customWidth="1"/>
    <col min="11273" max="11273" width="8.1328125" customWidth="1"/>
    <col min="11274" max="11274" width="9.265625" customWidth="1"/>
    <col min="11275" max="11275" width="6" customWidth="1"/>
    <col min="11276" max="11276" width="7.1328125" customWidth="1"/>
    <col min="11277" max="11282" width="6.3984375" customWidth="1"/>
    <col min="11283" max="11283" width="7.73046875" customWidth="1"/>
    <col min="11284" max="11284" width="6.3984375" customWidth="1"/>
    <col min="11285" max="11286" width="0" hidden="1" customWidth="1"/>
    <col min="11287" max="11287" width="6.3984375" customWidth="1"/>
    <col min="11288" max="11289" width="5.73046875" customWidth="1"/>
    <col min="11290" max="11297" width="0" hidden="1" customWidth="1"/>
    <col min="11298" max="11298" width="9.1328125" customWidth="1"/>
    <col min="11299" max="11300" width="0" hidden="1" customWidth="1"/>
    <col min="11523" max="11523" width="3.73046875" customWidth="1"/>
    <col min="11524" max="11525" width="4.73046875" customWidth="1"/>
    <col min="11526" max="11526" width="0" hidden="1" customWidth="1"/>
    <col min="11527" max="11527" width="14.1328125" customWidth="1"/>
    <col min="11528" max="11528" width="12.1328125" customWidth="1"/>
    <col min="11529" max="11529" width="8.1328125" customWidth="1"/>
    <col min="11530" max="11530" width="9.265625" customWidth="1"/>
    <col min="11531" max="11531" width="6" customWidth="1"/>
    <col min="11532" max="11532" width="7.1328125" customWidth="1"/>
    <col min="11533" max="11538" width="6.3984375" customWidth="1"/>
    <col min="11539" max="11539" width="7.73046875" customWidth="1"/>
    <col min="11540" max="11540" width="6.3984375" customWidth="1"/>
    <col min="11541" max="11542" width="0" hidden="1" customWidth="1"/>
    <col min="11543" max="11543" width="6.3984375" customWidth="1"/>
    <col min="11544" max="11545" width="5.73046875" customWidth="1"/>
    <col min="11546" max="11553" width="0" hidden="1" customWidth="1"/>
    <col min="11554" max="11554" width="9.1328125" customWidth="1"/>
    <col min="11555" max="11556" width="0" hidden="1" customWidth="1"/>
    <col min="11779" max="11779" width="3.73046875" customWidth="1"/>
    <col min="11780" max="11781" width="4.73046875" customWidth="1"/>
    <col min="11782" max="11782" width="0" hidden="1" customWidth="1"/>
    <col min="11783" max="11783" width="14.1328125" customWidth="1"/>
    <col min="11784" max="11784" width="12.1328125" customWidth="1"/>
    <col min="11785" max="11785" width="8.1328125" customWidth="1"/>
    <col min="11786" max="11786" width="9.265625" customWidth="1"/>
    <col min="11787" max="11787" width="6" customWidth="1"/>
    <col min="11788" max="11788" width="7.1328125" customWidth="1"/>
    <col min="11789" max="11794" width="6.3984375" customWidth="1"/>
    <col min="11795" max="11795" width="7.73046875" customWidth="1"/>
    <col min="11796" max="11796" width="6.3984375" customWidth="1"/>
    <col min="11797" max="11798" width="0" hidden="1" customWidth="1"/>
    <col min="11799" max="11799" width="6.3984375" customWidth="1"/>
    <col min="11800" max="11801" width="5.73046875" customWidth="1"/>
    <col min="11802" max="11809" width="0" hidden="1" customWidth="1"/>
    <col min="11810" max="11810" width="9.1328125" customWidth="1"/>
    <col min="11811" max="11812" width="0" hidden="1" customWidth="1"/>
    <col min="12035" max="12035" width="3.73046875" customWidth="1"/>
    <col min="12036" max="12037" width="4.73046875" customWidth="1"/>
    <col min="12038" max="12038" width="0" hidden="1" customWidth="1"/>
    <col min="12039" max="12039" width="14.1328125" customWidth="1"/>
    <col min="12040" max="12040" width="12.1328125" customWidth="1"/>
    <col min="12041" max="12041" width="8.1328125" customWidth="1"/>
    <col min="12042" max="12042" width="9.265625" customWidth="1"/>
    <col min="12043" max="12043" width="6" customWidth="1"/>
    <col min="12044" max="12044" width="7.1328125" customWidth="1"/>
    <col min="12045" max="12050" width="6.3984375" customWidth="1"/>
    <col min="12051" max="12051" width="7.73046875" customWidth="1"/>
    <col min="12052" max="12052" width="6.3984375" customWidth="1"/>
    <col min="12053" max="12054" width="0" hidden="1" customWidth="1"/>
    <col min="12055" max="12055" width="6.3984375" customWidth="1"/>
    <col min="12056" max="12057" width="5.73046875" customWidth="1"/>
    <col min="12058" max="12065" width="0" hidden="1" customWidth="1"/>
    <col min="12066" max="12066" width="9.1328125" customWidth="1"/>
    <col min="12067" max="12068" width="0" hidden="1" customWidth="1"/>
    <col min="12291" max="12291" width="3.73046875" customWidth="1"/>
    <col min="12292" max="12293" width="4.73046875" customWidth="1"/>
    <col min="12294" max="12294" width="0" hidden="1" customWidth="1"/>
    <col min="12295" max="12295" width="14.1328125" customWidth="1"/>
    <col min="12296" max="12296" width="12.1328125" customWidth="1"/>
    <col min="12297" max="12297" width="8.1328125" customWidth="1"/>
    <col min="12298" max="12298" width="9.265625" customWidth="1"/>
    <col min="12299" max="12299" width="6" customWidth="1"/>
    <col min="12300" max="12300" width="7.1328125" customWidth="1"/>
    <col min="12301" max="12306" width="6.3984375" customWidth="1"/>
    <col min="12307" max="12307" width="7.73046875" customWidth="1"/>
    <col min="12308" max="12308" width="6.3984375" customWidth="1"/>
    <col min="12309" max="12310" width="0" hidden="1" customWidth="1"/>
    <col min="12311" max="12311" width="6.3984375" customWidth="1"/>
    <col min="12312" max="12313" width="5.73046875" customWidth="1"/>
    <col min="12314" max="12321" width="0" hidden="1" customWidth="1"/>
    <col min="12322" max="12322" width="9.1328125" customWidth="1"/>
    <col min="12323" max="12324" width="0" hidden="1" customWidth="1"/>
    <col min="12547" max="12547" width="3.73046875" customWidth="1"/>
    <col min="12548" max="12549" width="4.73046875" customWidth="1"/>
    <col min="12550" max="12550" width="0" hidden="1" customWidth="1"/>
    <col min="12551" max="12551" width="14.1328125" customWidth="1"/>
    <col min="12552" max="12552" width="12.1328125" customWidth="1"/>
    <col min="12553" max="12553" width="8.1328125" customWidth="1"/>
    <col min="12554" max="12554" width="9.265625" customWidth="1"/>
    <col min="12555" max="12555" width="6" customWidth="1"/>
    <col min="12556" max="12556" width="7.1328125" customWidth="1"/>
    <col min="12557" max="12562" width="6.3984375" customWidth="1"/>
    <col min="12563" max="12563" width="7.73046875" customWidth="1"/>
    <col min="12564" max="12564" width="6.3984375" customWidth="1"/>
    <col min="12565" max="12566" width="0" hidden="1" customWidth="1"/>
    <col min="12567" max="12567" width="6.3984375" customWidth="1"/>
    <col min="12568" max="12569" width="5.73046875" customWidth="1"/>
    <col min="12570" max="12577" width="0" hidden="1" customWidth="1"/>
    <col min="12578" max="12578" width="9.1328125" customWidth="1"/>
    <col min="12579" max="12580" width="0" hidden="1" customWidth="1"/>
    <col min="12803" max="12803" width="3.73046875" customWidth="1"/>
    <col min="12804" max="12805" width="4.73046875" customWidth="1"/>
    <col min="12806" max="12806" width="0" hidden="1" customWidth="1"/>
    <col min="12807" max="12807" width="14.1328125" customWidth="1"/>
    <col min="12808" max="12808" width="12.1328125" customWidth="1"/>
    <col min="12809" max="12809" width="8.1328125" customWidth="1"/>
    <col min="12810" max="12810" width="9.265625" customWidth="1"/>
    <col min="12811" max="12811" width="6" customWidth="1"/>
    <col min="12812" max="12812" width="7.1328125" customWidth="1"/>
    <col min="12813" max="12818" width="6.3984375" customWidth="1"/>
    <col min="12819" max="12819" width="7.73046875" customWidth="1"/>
    <col min="12820" max="12820" width="6.3984375" customWidth="1"/>
    <col min="12821" max="12822" width="0" hidden="1" customWidth="1"/>
    <col min="12823" max="12823" width="6.3984375" customWidth="1"/>
    <col min="12824" max="12825" width="5.73046875" customWidth="1"/>
    <col min="12826" max="12833" width="0" hidden="1" customWidth="1"/>
    <col min="12834" max="12834" width="9.1328125" customWidth="1"/>
    <col min="12835" max="12836" width="0" hidden="1" customWidth="1"/>
    <col min="13059" max="13059" width="3.73046875" customWidth="1"/>
    <col min="13060" max="13061" width="4.73046875" customWidth="1"/>
    <col min="13062" max="13062" width="0" hidden="1" customWidth="1"/>
    <col min="13063" max="13063" width="14.1328125" customWidth="1"/>
    <col min="13064" max="13064" width="12.1328125" customWidth="1"/>
    <col min="13065" max="13065" width="8.1328125" customWidth="1"/>
    <col min="13066" max="13066" width="9.265625" customWidth="1"/>
    <col min="13067" max="13067" width="6" customWidth="1"/>
    <col min="13068" max="13068" width="7.1328125" customWidth="1"/>
    <col min="13069" max="13074" width="6.3984375" customWidth="1"/>
    <col min="13075" max="13075" width="7.73046875" customWidth="1"/>
    <col min="13076" max="13076" width="6.3984375" customWidth="1"/>
    <col min="13077" max="13078" width="0" hidden="1" customWidth="1"/>
    <col min="13079" max="13079" width="6.3984375" customWidth="1"/>
    <col min="13080" max="13081" width="5.73046875" customWidth="1"/>
    <col min="13082" max="13089" width="0" hidden="1" customWidth="1"/>
    <col min="13090" max="13090" width="9.1328125" customWidth="1"/>
    <col min="13091" max="13092" width="0" hidden="1" customWidth="1"/>
    <col min="13315" max="13315" width="3.73046875" customWidth="1"/>
    <col min="13316" max="13317" width="4.73046875" customWidth="1"/>
    <col min="13318" max="13318" width="0" hidden="1" customWidth="1"/>
    <col min="13319" max="13319" width="14.1328125" customWidth="1"/>
    <col min="13320" max="13320" width="12.1328125" customWidth="1"/>
    <col min="13321" max="13321" width="8.1328125" customWidth="1"/>
    <col min="13322" max="13322" width="9.265625" customWidth="1"/>
    <col min="13323" max="13323" width="6" customWidth="1"/>
    <col min="13324" max="13324" width="7.1328125" customWidth="1"/>
    <col min="13325" max="13330" width="6.3984375" customWidth="1"/>
    <col min="13331" max="13331" width="7.73046875" customWidth="1"/>
    <col min="13332" max="13332" width="6.3984375" customWidth="1"/>
    <col min="13333" max="13334" width="0" hidden="1" customWidth="1"/>
    <col min="13335" max="13335" width="6.3984375" customWidth="1"/>
    <col min="13336" max="13337" width="5.73046875" customWidth="1"/>
    <col min="13338" max="13345" width="0" hidden="1" customWidth="1"/>
    <col min="13346" max="13346" width="9.1328125" customWidth="1"/>
    <col min="13347" max="13348" width="0" hidden="1" customWidth="1"/>
    <col min="13571" max="13571" width="3.73046875" customWidth="1"/>
    <col min="13572" max="13573" width="4.73046875" customWidth="1"/>
    <col min="13574" max="13574" width="0" hidden="1" customWidth="1"/>
    <col min="13575" max="13575" width="14.1328125" customWidth="1"/>
    <col min="13576" max="13576" width="12.1328125" customWidth="1"/>
    <col min="13577" max="13577" width="8.1328125" customWidth="1"/>
    <col min="13578" max="13578" width="9.265625" customWidth="1"/>
    <col min="13579" max="13579" width="6" customWidth="1"/>
    <col min="13580" max="13580" width="7.1328125" customWidth="1"/>
    <col min="13581" max="13586" width="6.3984375" customWidth="1"/>
    <col min="13587" max="13587" width="7.73046875" customWidth="1"/>
    <col min="13588" max="13588" width="6.3984375" customWidth="1"/>
    <col min="13589" max="13590" width="0" hidden="1" customWidth="1"/>
    <col min="13591" max="13591" width="6.3984375" customWidth="1"/>
    <col min="13592" max="13593" width="5.73046875" customWidth="1"/>
    <col min="13594" max="13601" width="0" hidden="1" customWidth="1"/>
    <col min="13602" max="13602" width="9.1328125" customWidth="1"/>
    <col min="13603" max="13604" width="0" hidden="1" customWidth="1"/>
    <col min="13827" max="13827" width="3.73046875" customWidth="1"/>
    <col min="13828" max="13829" width="4.73046875" customWidth="1"/>
    <col min="13830" max="13830" width="0" hidden="1" customWidth="1"/>
    <col min="13831" max="13831" width="14.1328125" customWidth="1"/>
    <col min="13832" max="13832" width="12.1328125" customWidth="1"/>
    <col min="13833" max="13833" width="8.1328125" customWidth="1"/>
    <col min="13834" max="13834" width="9.265625" customWidth="1"/>
    <col min="13835" max="13835" width="6" customWidth="1"/>
    <col min="13836" max="13836" width="7.1328125" customWidth="1"/>
    <col min="13837" max="13842" width="6.3984375" customWidth="1"/>
    <col min="13843" max="13843" width="7.73046875" customWidth="1"/>
    <col min="13844" max="13844" width="6.3984375" customWidth="1"/>
    <col min="13845" max="13846" width="0" hidden="1" customWidth="1"/>
    <col min="13847" max="13847" width="6.3984375" customWidth="1"/>
    <col min="13848" max="13849" width="5.73046875" customWidth="1"/>
    <col min="13850" max="13857" width="0" hidden="1" customWidth="1"/>
    <col min="13858" max="13858" width="9.1328125" customWidth="1"/>
    <col min="13859" max="13860" width="0" hidden="1" customWidth="1"/>
    <col min="14083" max="14083" width="3.73046875" customWidth="1"/>
    <col min="14084" max="14085" width="4.73046875" customWidth="1"/>
    <col min="14086" max="14086" width="0" hidden="1" customWidth="1"/>
    <col min="14087" max="14087" width="14.1328125" customWidth="1"/>
    <col min="14088" max="14088" width="12.1328125" customWidth="1"/>
    <col min="14089" max="14089" width="8.1328125" customWidth="1"/>
    <col min="14090" max="14090" width="9.265625" customWidth="1"/>
    <col min="14091" max="14091" width="6" customWidth="1"/>
    <col min="14092" max="14092" width="7.1328125" customWidth="1"/>
    <col min="14093" max="14098" width="6.3984375" customWidth="1"/>
    <col min="14099" max="14099" width="7.73046875" customWidth="1"/>
    <col min="14100" max="14100" width="6.3984375" customWidth="1"/>
    <col min="14101" max="14102" width="0" hidden="1" customWidth="1"/>
    <col min="14103" max="14103" width="6.3984375" customWidth="1"/>
    <col min="14104" max="14105" width="5.73046875" customWidth="1"/>
    <col min="14106" max="14113" width="0" hidden="1" customWidth="1"/>
    <col min="14114" max="14114" width="9.1328125" customWidth="1"/>
    <col min="14115" max="14116" width="0" hidden="1" customWidth="1"/>
    <col min="14339" max="14339" width="3.73046875" customWidth="1"/>
    <col min="14340" max="14341" width="4.73046875" customWidth="1"/>
    <col min="14342" max="14342" width="0" hidden="1" customWidth="1"/>
    <col min="14343" max="14343" width="14.1328125" customWidth="1"/>
    <col min="14344" max="14344" width="12.1328125" customWidth="1"/>
    <col min="14345" max="14345" width="8.1328125" customWidth="1"/>
    <col min="14346" max="14346" width="9.265625" customWidth="1"/>
    <col min="14347" max="14347" width="6" customWidth="1"/>
    <col min="14348" max="14348" width="7.1328125" customWidth="1"/>
    <col min="14349" max="14354" width="6.3984375" customWidth="1"/>
    <col min="14355" max="14355" width="7.73046875" customWidth="1"/>
    <col min="14356" max="14356" width="6.3984375" customWidth="1"/>
    <col min="14357" max="14358" width="0" hidden="1" customWidth="1"/>
    <col min="14359" max="14359" width="6.3984375" customWidth="1"/>
    <col min="14360" max="14361" width="5.73046875" customWidth="1"/>
    <col min="14362" max="14369" width="0" hidden="1" customWidth="1"/>
    <col min="14370" max="14370" width="9.1328125" customWidth="1"/>
    <col min="14371" max="14372" width="0" hidden="1" customWidth="1"/>
    <col min="14595" max="14595" width="3.73046875" customWidth="1"/>
    <col min="14596" max="14597" width="4.73046875" customWidth="1"/>
    <col min="14598" max="14598" width="0" hidden="1" customWidth="1"/>
    <col min="14599" max="14599" width="14.1328125" customWidth="1"/>
    <col min="14600" max="14600" width="12.1328125" customWidth="1"/>
    <col min="14601" max="14601" width="8.1328125" customWidth="1"/>
    <col min="14602" max="14602" width="9.265625" customWidth="1"/>
    <col min="14603" max="14603" width="6" customWidth="1"/>
    <col min="14604" max="14604" width="7.1328125" customWidth="1"/>
    <col min="14605" max="14610" width="6.3984375" customWidth="1"/>
    <col min="14611" max="14611" width="7.73046875" customWidth="1"/>
    <col min="14612" max="14612" width="6.3984375" customWidth="1"/>
    <col min="14613" max="14614" width="0" hidden="1" customWidth="1"/>
    <col min="14615" max="14615" width="6.3984375" customWidth="1"/>
    <col min="14616" max="14617" width="5.73046875" customWidth="1"/>
    <col min="14618" max="14625" width="0" hidden="1" customWidth="1"/>
    <col min="14626" max="14626" width="9.1328125" customWidth="1"/>
    <col min="14627" max="14628" width="0" hidden="1" customWidth="1"/>
    <col min="14851" max="14851" width="3.73046875" customWidth="1"/>
    <col min="14852" max="14853" width="4.73046875" customWidth="1"/>
    <col min="14854" max="14854" width="0" hidden="1" customWidth="1"/>
    <col min="14855" max="14855" width="14.1328125" customWidth="1"/>
    <col min="14856" max="14856" width="12.1328125" customWidth="1"/>
    <col min="14857" max="14857" width="8.1328125" customWidth="1"/>
    <col min="14858" max="14858" width="9.265625" customWidth="1"/>
    <col min="14859" max="14859" width="6" customWidth="1"/>
    <col min="14860" max="14860" width="7.1328125" customWidth="1"/>
    <col min="14861" max="14866" width="6.3984375" customWidth="1"/>
    <col min="14867" max="14867" width="7.73046875" customWidth="1"/>
    <col min="14868" max="14868" width="6.3984375" customWidth="1"/>
    <col min="14869" max="14870" width="0" hidden="1" customWidth="1"/>
    <col min="14871" max="14871" width="6.3984375" customWidth="1"/>
    <col min="14872" max="14873" width="5.73046875" customWidth="1"/>
    <col min="14874" max="14881" width="0" hidden="1" customWidth="1"/>
    <col min="14882" max="14882" width="9.1328125" customWidth="1"/>
    <col min="14883" max="14884" width="0" hidden="1" customWidth="1"/>
    <col min="15107" max="15107" width="3.73046875" customWidth="1"/>
    <col min="15108" max="15109" width="4.73046875" customWidth="1"/>
    <col min="15110" max="15110" width="0" hidden="1" customWidth="1"/>
    <col min="15111" max="15111" width="14.1328125" customWidth="1"/>
    <col min="15112" max="15112" width="12.1328125" customWidth="1"/>
    <col min="15113" max="15113" width="8.1328125" customWidth="1"/>
    <col min="15114" max="15114" width="9.265625" customWidth="1"/>
    <col min="15115" max="15115" width="6" customWidth="1"/>
    <col min="15116" max="15116" width="7.1328125" customWidth="1"/>
    <col min="15117" max="15122" width="6.3984375" customWidth="1"/>
    <col min="15123" max="15123" width="7.73046875" customWidth="1"/>
    <col min="15124" max="15124" width="6.3984375" customWidth="1"/>
    <col min="15125" max="15126" width="0" hidden="1" customWidth="1"/>
    <col min="15127" max="15127" width="6.3984375" customWidth="1"/>
    <col min="15128" max="15129" width="5.73046875" customWidth="1"/>
    <col min="15130" max="15137" width="0" hidden="1" customWidth="1"/>
    <col min="15138" max="15138" width="9.1328125" customWidth="1"/>
    <col min="15139" max="15140" width="0" hidden="1" customWidth="1"/>
    <col min="15363" max="15363" width="3.73046875" customWidth="1"/>
    <col min="15364" max="15365" width="4.73046875" customWidth="1"/>
    <col min="15366" max="15366" width="0" hidden="1" customWidth="1"/>
    <col min="15367" max="15367" width="14.1328125" customWidth="1"/>
    <col min="15368" max="15368" width="12.1328125" customWidth="1"/>
    <col min="15369" max="15369" width="8.1328125" customWidth="1"/>
    <col min="15370" max="15370" width="9.265625" customWidth="1"/>
    <col min="15371" max="15371" width="6" customWidth="1"/>
    <col min="15372" max="15372" width="7.1328125" customWidth="1"/>
    <col min="15373" max="15378" width="6.3984375" customWidth="1"/>
    <col min="15379" max="15379" width="7.73046875" customWidth="1"/>
    <col min="15380" max="15380" width="6.3984375" customWidth="1"/>
    <col min="15381" max="15382" width="0" hidden="1" customWidth="1"/>
    <col min="15383" max="15383" width="6.3984375" customWidth="1"/>
    <col min="15384" max="15385" width="5.73046875" customWidth="1"/>
    <col min="15386" max="15393" width="0" hidden="1" customWidth="1"/>
    <col min="15394" max="15394" width="9.1328125" customWidth="1"/>
    <col min="15395" max="15396" width="0" hidden="1" customWidth="1"/>
    <col min="15619" max="15619" width="3.73046875" customWidth="1"/>
    <col min="15620" max="15621" width="4.73046875" customWidth="1"/>
    <col min="15622" max="15622" width="0" hidden="1" customWidth="1"/>
    <col min="15623" max="15623" width="14.1328125" customWidth="1"/>
    <col min="15624" max="15624" width="12.1328125" customWidth="1"/>
    <col min="15625" max="15625" width="8.1328125" customWidth="1"/>
    <col min="15626" max="15626" width="9.265625" customWidth="1"/>
    <col min="15627" max="15627" width="6" customWidth="1"/>
    <col min="15628" max="15628" width="7.1328125" customWidth="1"/>
    <col min="15629" max="15634" width="6.3984375" customWidth="1"/>
    <col min="15635" max="15635" width="7.73046875" customWidth="1"/>
    <col min="15636" max="15636" width="6.3984375" customWidth="1"/>
    <col min="15637" max="15638" width="0" hidden="1" customWidth="1"/>
    <col min="15639" max="15639" width="6.3984375" customWidth="1"/>
    <col min="15640" max="15641" width="5.73046875" customWidth="1"/>
    <col min="15642" max="15649" width="0" hidden="1" customWidth="1"/>
    <col min="15650" max="15650" width="9.1328125" customWidth="1"/>
    <col min="15651" max="15652" width="0" hidden="1" customWidth="1"/>
  </cols>
  <sheetData>
    <row r="1" spans="1:37" hidden="1">
      <c r="A1" s="4" t="s">
        <v>598</v>
      </c>
      <c r="B1" s="4" t="s">
        <v>599</v>
      </c>
      <c r="C1" s="4" t="s">
        <v>600</v>
      </c>
      <c r="D1" s="4" t="s">
        <v>601</v>
      </c>
      <c r="E1" s="4" t="s">
        <v>602</v>
      </c>
      <c r="F1" s="4" t="s">
        <v>603</v>
      </c>
      <c r="G1" s="4" t="s">
        <v>582</v>
      </c>
      <c r="H1" s="4" t="s">
        <v>175</v>
      </c>
      <c r="I1" s="4" t="s">
        <v>39</v>
      </c>
      <c r="J1" s="4" t="s">
        <v>604</v>
      </c>
      <c r="K1" s="4" t="s">
        <v>605</v>
      </c>
      <c r="L1" s="4" t="s">
        <v>606</v>
      </c>
      <c r="AB1" s="3" t="s">
        <v>607</v>
      </c>
      <c r="AC1" s="3" t="s">
        <v>608</v>
      </c>
    </row>
    <row r="2" spans="1:37" s="13" customFormat="1" ht="30.4">
      <c r="A2" s="10"/>
      <c r="B2" s="131" t="s">
        <v>19</v>
      </c>
      <c r="C2" s="10"/>
      <c r="D2" s="10"/>
      <c r="E2" s="11"/>
      <c r="F2" s="16"/>
      <c r="G2" s="17" t="str">
        <f>Címlap!B3</f>
        <v>27. Herend Cup</v>
      </c>
      <c r="H2" s="20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9" t="e">
        <f>Címlap!B4&amp;", "&amp;TEXT(Címlap!B5,"éééé.hh.nn.")</f>
        <v>#VALUE!</v>
      </c>
      <c r="V2" s="12"/>
      <c r="W2" s="12"/>
      <c r="Y2" s="14"/>
      <c r="Z2" s="10"/>
      <c r="AB2" s="15"/>
      <c r="AC2" s="28" t="s">
        <v>38</v>
      </c>
      <c r="AD2" s="137" t="b">
        <v>1</v>
      </c>
      <c r="AE2" s="27"/>
      <c r="AF2" s="27"/>
      <c r="AG2" s="27" t="s">
        <v>39</v>
      </c>
      <c r="AH2" s="137" t="b">
        <v>1</v>
      </c>
      <c r="AI2" s="29"/>
      <c r="AJ2" s="29"/>
    </row>
    <row r="3" spans="1:37" ht="15" customHeight="1" thickBot="1">
      <c r="A3" s="41"/>
      <c r="B3" s="40"/>
      <c r="C3" s="40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42"/>
      <c r="Q3" s="39"/>
      <c r="R3" s="39"/>
      <c r="S3" s="39"/>
      <c r="T3" s="39"/>
      <c r="U3" s="43"/>
      <c r="V3" s="44"/>
      <c r="W3" s="44"/>
      <c r="X3" s="44"/>
      <c r="Y3" s="45"/>
      <c r="Z3" s="41"/>
      <c r="AA3" s="44"/>
      <c r="AB3" s="46"/>
      <c r="AC3" s="46"/>
      <c r="AD3" s="41"/>
      <c r="AE3" s="41"/>
      <c r="AF3" s="41"/>
      <c r="AG3" s="41"/>
      <c r="AH3" s="47"/>
      <c r="AI3" s="39"/>
      <c r="AJ3" s="39"/>
    </row>
    <row r="4" spans="1:37" s="7" customFormat="1" ht="13.5" customHeight="1" thickTop="1" thickBot="1">
      <c r="A4" s="244" t="s">
        <v>596</v>
      </c>
      <c r="B4" s="263" t="s">
        <v>580</v>
      </c>
      <c r="C4" s="264"/>
      <c r="D4" s="265" t="s">
        <v>581</v>
      </c>
      <c r="E4" s="267" t="s">
        <v>17</v>
      </c>
      <c r="F4" s="255" t="s">
        <v>18</v>
      </c>
      <c r="G4" s="49"/>
      <c r="H4" s="255" t="s">
        <v>35</v>
      </c>
      <c r="I4" s="255" t="s">
        <v>583</v>
      </c>
      <c r="J4" s="253" t="s">
        <v>584</v>
      </c>
      <c r="K4" s="255" t="s">
        <v>585</v>
      </c>
      <c r="L4" s="255" t="s">
        <v>377</v>
      </c>
      <c r="M4" s="255" t="s">
        <v>586</v>
      </c>
      <c r="N4" s="269" t="s">
        <v>587</v>
      </c>
      <c r="O4" s="270"/>
      <c r="P4" s="270"/>
      <c r="Q4" s="270"/>
      <c r="R4" s="270"/>
      <c r="S4" s="270"/>
      <c r="T4" s="271"/>
      <c r="U4" s="261" t="s">
        <v>589</v>
      </c>
      <c r="V4" s="253" t="s">
        <v>10</v>
      </c>
      <c r="W4" s="255" t="s">
        <v>11</v>
      </c>
      <c r="X4" s="257" t="s">
        <v>12</v>
      </c>
      <c r="Y4" s="251" t="s">
        <v>588</v>
      </c>
      <c r="Z4" s="251" t="s">
        <v>22</v>
      </c>
      <c r="AA4" s="249" t="s">
        <v>9</v>
      </c>
      <c r="AB4" s="50"/>
      <c r="AC4" s="51" t="s">
        <v>34</v>
      </c>
      <c r="AD4" s="48">
        <f>+COUNTIF(U7:U101,"&gt;0")</f>
        <v>73</v>
      </c>
      <c r="AE4" s="48"/>
      <c r="AF4" s="48"/>
      <c r="AG4" s="48">
        <f>ROUNDUP(AD4/2,0)</f>
        <v>37</v>
      </c>
      <c r="AH4" s="52"/>
      <c r="AI4" s="48"/>
      <c r="AJ4" s="48"/>
      <c r="AK4" s="7" t="s">
        <v>650</v>
      </c>
    </row>
    <row r="5" spans="1:37" s="7" customFormat="1" ht="27" customHeight="1" thickTop="1">
      <c r="A5" s="245"/>
      <c r="B5" s="53" t="s">
        <v>13</v>
      </c>
      <c r="C5" s="54" t="s">
        <v>14</v>
      </c>
      <c r="D5" s="266"/>
      <c r="E5" s="268"/>
      <c r="F5" s="256"/>
      <c r="G5" s="55" t="s">
        <v>582</v>
      </c>
      <c r="H5" s="256"/>
      <c r="I5" s="256"/>
      <c r="J5" s="254"/>
      <c r="K5" s="256"/>
      <c r="L5" s="256"/>
      <c r="M5" s="256"/>
      <c r="N5" s="56">
        <v>1</v>
      </c>
      <c r="O5" s="57">
        <v>2</v>
      </c>
      <c r="P5" s="57">
        <v>3</v>
      </c>
      <c r="Q5" s="57">
        <v>4</v>
      </c>
      <c r="R5" s="58">
        <v>5</v>
      </c>
      <c r="S5" s="57">
        <v>6</v>
      </c>
      <c r="T5" s="59">
        <v>7</v>
      </c>
      <c r="U5" s="262"/>
      <c r="V5" s="254"/>
      <c r="W5" s="256"/>
      <c r="X5" s="258"/>
      <c r="Y5" s="252"/>
      <c r="Z5" s="252"/>
      <c r="AA5" s="250"/>
      <c r="AB5" s="50"/>
      <c r="AC5" s="50"/>
      <c r="AD5" s="247" t="s">
        <v>24</v>
      </c>
      <c r="AE5" s="247" t="s">
        <v>36</v>
      </c>
      <c r="AF5" s="60"/>
      <c r="AG5" s="60" t="s">
        <v>25</v>
      </c>
      <c r="AH5" s="259" t="s">
        <v>9</v>
      </c>
      <c r="AI5" s="48"/>
      <c r="AJ5" s="247" t="s">
        <v>37</v>
      </c>
    </row>
    <row r="6" spans="1:37" s="7" customFormat="1" ht="14.25" customHeight="1" thickBot="1">
      <c r="A6" s="246"/>
      <c r="B6" s="61"/>
      <c r="C6" s="62"/>
      <c r="D6" s="63"/>
      <c r="E6" s="63"/>
      <c r="F6" s="64"/>
      <c r="G6" s="64"/>
      <c r="H6" s="65" t="s">
        <v>590</v>
      </c>
      <c r="I6" s="66"/>
      <c r="J6" s="67"/>
      <c r="K6" s="67"/>
      <c r="L6" s="67"/>
      <c r="M6" s="67"/>
      <c r="N6" s="126">
        <v>240</v>
      </c>
      <c r="O6" s="127">
        <v>180</v>
      </c>
      <c r="P6" s="127">
        <v>180</v>
      </c>
      <c r="Q6" s="127">
        <v>180</v>
      </c>
      <c r="R6" s="128">
        <v>180</v>
      </c>
      <c r="S6" s="129">
        <v>180</v>
      </c>
      <c r="T6" s="130">
        <v>180</v>
      </c>
      <c r="U6" s="111">
        <f t="shared" ref="U6:U37" si="0">SUM(N6:T6)</f>
        <v>1320</v>
      </c>
      <c r="V6" s="127">
        <v>360</v>
      </c>
      <c r="W6" s="129">
        <v>600</v>
      </c>
      <c r="X6" s="128"/>
      <c r="Y6" s="68">
        <f t="shared" ref="Y6:Y37" si="1">+U6+V6+W6+X6</f>
        <v>2280</v>
      </c>
      <c r="Z6" s="69"/>
      <c r="AA6" s="70" t="s">
        <v>15</v>
      </c>
      <c r="AB6" s="50"/>
      <c r="AC6" s="50"/>
      <c r="AD6" s="248"/>
      <c r="AE6" s="248"/>
      <c r="AF6" s="71">
        <f>+COUNTIF(N6:T6,"&gt;0")</f>
        <v>7</v>
      </c>
      <c r="AG6" s="71"/>
      <c r="AH6" s="260"/>
      <c r="AI6" s="48"/>
      <c r="AJ6" s="248"/>
    </row>
    <row r="7" spans="1:37" ht="15" customHeight="1">
      <c r="A7" s="212" t="s">
        <v>175</v>
      </c>
      <c r="B7" s="142">
        <f t="shared" ref="B7:B38" si="2">+IF(Y7&gt;0,_xlfn.RANK.EQ(Y7,$Y$7:$Y$101),"")</f>
        <v>1</v>
      </c>
      <c r="C7" s="143" t="str">
        <f t="shared" ref="C7:C38" si="3">IF(H7="J",_xlfn.RANK.EQ(AJ7,$AJ$7:$AJ$101),"")</f>
        <v/>
      </c>
      <c r="D7" s="144" t="s">
        <v>86</v>
      </c>
      <c r="E7" s="145" t="s">
        <v>256</v>
      </c>
      <c r="F7" s="146" t="s">
        <v>257</v>
      </c>
      <c r="G7" s="147" t="str">
        <f t="shared" ref="G7:G38" si="4">UPPER(E7)&amp;" "&amp;F7</f>
        <v>SHICHMAN Ittai</v>
      </c>
      <c r="H7" s="148" t="str">
        <f>+IF(YEAR(Címlap!$B$5)-M7&gt;18,"","J")</f>
        <v/>
      </c>
      <c r="I7" s="167"/>
      <c r="J7" s="159" t="s">
        <v>98</v>
      </c>
      <c r="K7" s="181" t="s">
        <v>361</v>
      </c>
      <c r="L7" s="168">
        <v>90565</v>
      </c>
      <c r="M7" s="162">
        <v>1985</v>
      </c>
      <c r="N7" s="120">
        <v>240</v>
      </c>
      <c r="O7" s="116">
        <v>180</v>
      </c>
      <c r="P7" s="116">
        <v>180</v>
      </c>
      <c r="Q7" s="116">
        <v>180</v>
      </c>
      <c r="R7" s="117">
        <v>180</v>
      </c>
      <c r="S7" s="224">
        <v>180</v>
      </c>
      <c r="T7" s="225">
        <v>180</v>
      </c>
      <c r="U7" s="149">
        <f t="shared" si="0"/>
        <v>1320</v>
      </c>
      <c r="V7" s="123">
        <v>360</v>
      </c>
      <c r="W7" s="171">
        <v>463</v>
      </c>
      <c r="X7" s="172"/>
      <c r="Y7" s="150">
        <f t="shared" si="1"/>
        <v>2143</v>
      </c>
      <c r="Z7" s="151">
        <f t="shared" ref="Z7:Z38" si="5">+AD7+AG7</f>
        <v>32</v>
      </c>
      <c r="AA7" s="152">
        <f t="shared" ref="AA7:AA38" si="6">+U7/IF($U$6&gt;450,$U$6,450)</f>
        <v>1</v>
      </c>
      <c r="AB7" s="50" t="str">
        <f t="shared" ref="AB7:AB38" si="7">$B$2</f>
        <v>F1A</v>
      </c>
      <c r="AC7" s="50" t="s">
        <v>609</v>
      </c>
      <c r="AD7" s="41">
        <f>+IF(AND(OR(B7&lt;=$AG$4,U7=$U$6),B7&lt;15),ROUNDUP(AVERAGEIFS(Segédlet!$B$6:$B$19,Segédlet!$A$6:$A$19,"&gt;="&amp;$B7,Segédlet!$A$6:$A$19,"&lt;"&amp;($B7+$AE7)),0),0)</f>
        <v>25</v>
      </c>
      <c r="AE7" s="41">
        <f t="shared" ref="AE7:AE38" si="8">+COUNTIF($B$7:$B$101,B7)</f>
        <v>1</v>
      </c>
      <c r="AF7" s="41"/>
      <c r="AG7" s="41">
        <f>+IF(AD7&gt;0,INT(($AD$4-B7)/VLOOKUP($B$2,Segédlet!$A$23:$B$29,2,FALSE)),0)</f>
        <v>7</v>
      </c>
      <c r="AH7" s="47">
        <f t="shared" ref="AH7:AH38" si="9">IF($U7=0,"",$AA7)</f>
        <v>1</v>
      </c>
      <c r="AI7" s="39"/>
      <c r="AJ7" s="39">
        <f t="shared" ref="AJ7:AJ38" si="10">+IF(H7="J",Y7,0)</f>
        <v>0</v>
      </c>
      <c r="AK7" s="209">
        <f t="shared" ref="AK7:AK38" si="11">U7/$U$6</f>
        <v>1</v>
      </c>
    </row>
    <row r="8" spans="1:37" ht="15" customHeight="1">
      <c r="A8" s="214" t="s">
        <v>676</v>
      </c>
      <c r="B8" s="153">
        <f t="shared" si="2"/>
        <v>2</v>
      </c>
      <c r="C8" s="154" t="str">
        <f t="shared" si="3"/>
        <v/>
      </c>
      <c r="D8" s="144" t="s">
        <v>52</v>
      </c>
      <c r="E8" s="145" t="s">
        <v>274</v>
      </c>
      <c r="F8" s="146" t="s">
        <v>275</v>
      </c>
      <c r="G8" s="222" t="str">
        <f t="shared" si="4"/>
        <v>HRAST Matija</v>
      </c>
      <c r="H8" s="148" t="str">
        <f>+IF(YEAR(Címlap!$B$5)-M8&gt;18,"","J")</f>
        <v/>
      </c>
      <c r="I8" s="167"/>
      <c r="J8" s="159" t="s">
        <v>103</v>
      </c>
      <c r="K8" s="181" t="s">
        <v>364</v>
      </c>
      <c r="L8" s="168">
        <v>68426</v>
      </c>
      <c r="M8" s="162">
        <v>1994</v>
      </c>
      <c r="N8" s="120">
        <v>240</v>
      </c>
      <c r="O8" s="116">
        <v>180</v>
      </c>
      <c r="P8" s="116">
        <v>180</v>
      </c>
      <c r="Q8" s="116">
        <v>180</v>
      </c>
      <c r="R8" s="117">
        <v>180</v>
      </c>
      <c r="S8" s="116">
        <v>180</v>
      </c>
      <c r="T8" s="226">
        <v>180</v>
      </c>
      <c r="U8" s="149">
        <f t="shared" si="0"/>
        <v>1320</v>
      </c>
      <c r="V8" s="123">
        <v>360</v>
      </c>
      <c r="W8" s="171">
        <v>411</v>
      </c>
      <c r="X8" s="172"/>
      <c r="Y8" s="150">
        <f t="shared" si="1"/>
        <v>2091</v>
      </c>
      <c r="Z8" s="155">
        <f t="shared" si="5"/>
        <v>27</v>
      </c>
      <c r="AA8" s="152">
        <f t="shared" si="6"/>
        <v>1</v>
      </c>
      <c r="AB8" s="50" t="str">
        <f t="shared" si="7"/>
        <v>F1A</v>
      </c>
      <c r="AC8" s="50" t="s">
        <v>609</v>
      </c>
      <c r="AD8" s="41">
        <f>+IF(AND(OR(B8&lt;=$AG$4,U8=$U$6),B8&lt;15),ROUNDUP(AVERAGEIFS(Segédlet!$B$6:$B$19,Segédlet!$A$6:$A$19,"&gt;="&amp;$B8,Segédlet!$A$6:$A$19,"&lt;"&amp;($B8+$AE8)),0),0)</f>
        <v>20</v>
      </c>
      <c r="AE8" s="41">
        <f t="shared" si="8"/>
        <v>1</v>
      </c>
      <c r="AF8" s="41"/>
      <c r="AG8" s="41">
        <f>+IF(AD8&gt;0,INT(($AD$4-B8)/VLOOKUP($B$2,Segédlet!$A$23:$B$29,2,FALSE)),0)</f>
        <v>7</v>
      </c>
      <c r="AH8" s="47">
        <f t="shared" si="9"/>
        <v>1</v>
      </c>
      <c r="AI8" s="39"/>
      <c r="AJ8" s="39">
        <f t="shared" si="10"/>
        <v>0</v>
      </c>
      <c r="AK8" s="209">
        <f t="shared" si="11"/>
        <v>1</v>
      </c>
    </row>
    <row r="9" spans="1:37" ht="15" customHeight="1">
      <c r="A9" s="213" t="s">
        <v>669</v>
      </c>
      <c r="B9" s="153">
        <f t="shared" si="2"/>
        <v>3</v>
      </c>
      <c r="C9" s="154" t="str">
        <f t="shared" si="3"/>
        <v/>
      </c>
      <c r="D9" s="144" t="s">
        <v>306</v>
      </c>
      <c r="E9" s="145" t="s">
        <v>182</v>
      </c>
      <c r="F9" s="146" t="s">
        <v>183</v>
      </c>
      <c r="G9" s="147" t="str">
        <f t="shared" si="4"/>
        <v>ARINGER Gerhard</v>
      </c>
      <c r="H9" s="148" t="str">
        <f>+IF(YEAR(Címlap!$B$5)-M9&gt;18,"","J")</f>
        <v/>
      </c>
      <c r="I9" s="112"/>
      <c r="J9" s="113" t="s">
        <v>112</v>
      </c>
      <c r="K9" s="175">
        <v>4300600009</v>
      </c>
      <c r="L9" s="112">
        <v>52984</v>
      </c>
      <c r="M9" s="114">
        <v>1962</v>
      </c>
      <c r="N9" s="120">
        <v>240</v>
      </c>
      <c r="O9" s="116">
        <v>180</v>
      </c>
      <c r="P9" s="116">
        <v>180</v>
      </c>
      <c r="Q9" s="116">
        <v>180</v>
      </c>
      <c r="R9" s="117">
        <v>180</v>
      </c>
      <c r="S9" s="116">
        <v>180</v>
      </c>
      <c r="T9" s="226">
        <v>180</v>
      </c>
      <c r="U9" s="149">
        <f t="shared" si="0"/>
        <v>1320</v>
      </c>
      <c r="V9" s="125">
        <v>360</v>
      </c>
      <c r="W9" s="123">
        <v>392</v>
      </c>
      <c r="X9" s="124"/>
      <c r="Y9" s="150">
        <f t="shared" si="1"/>
        <v>2072</v>
      </c>
      <c r="Z9" s="155">
        <f t="shared" si="5"/>
        <v>22</v>
      </c>
      <c r="AA9" s="152">
        <f t="shared" si="6"/>
        <v>1</v>
      </c>
      <c r="AB9" s="50" t="str">
        <f t="shared" si="7"/>
        <v>F1A</v>
      </c>
      <c r="AC9" s="50" t="s">
        <v>609</v>
      </c>
      <c r="AD9" s="41">
        <f>+IF(AND(OR(B9&lt;=$AG$4,U9=$U$6),B9&lt;15),ROUNDUP(AVERAGEIFS(Segédlet!$B$6:$B$19,Segédlet!$A$6:$A$19,"&gt;="&amp;$B9,Segédlet!$A$6:$A$19,"&lt;"&amp;($B9+$AE9)),0),0)</f>
        <v>15</v>
      </c>
      <c r="AE9" s="41">
        <f t="shared" si="8"/>
        <v>1</v>
      </c>
      <c r="AF9" s="41"/>
      <c r="AG9" s="41">
        <f>+IF(AD9&gt;0,INT(($AD$4-B9)/VLOOKUP($B$2,Segédlet!$A$23:$B$29,2,FALSE)),0)</f>
        <v>7</v>
      </c>
      <c r="AH9" s="47">
        <f t="shared" si="9"/>
        <v>1</v>
      </c>
      <c r="AI9" s="39"/>
      <c r="AJ9" s="39">
        <f t="shared" si="10"/>
        <v>0</v>
      </c>
      <c r="AK9" s="209">
        <f t="shared" si="11"/>
        <v>1</v>
      </c>
    </row>
    <row r="10" spans="1:37" ht="15" customHeight="1">
      <c r="A10" s="213" t="s">
        <v>672</v>
      </c>
      <c r="B10" s="153">
        <f t="shared" si="2"/>
        <v>4</v>
      </c>
      <c r="C10" s="154" t="str">
        <f t="shared" si="3"/>
        <v/>
      </c>
      <c r="D10" s="144" t="s">
        <v>54</v>
      </c>
      <c r="E10" s="145" t="s">
        <v>223</v>
      </c>
      <c r="F10" s="146" t="s">
        <v>224</v>
      </c>
      <c r="G10" s="147" t="str">
        <f t="shared" si="4"/>
        <v>HALBMEIER Dirk</v>
      </c>
      <c r="H10" s="148" t="str">
        <f>+IF(YEAR(Címlap!$B$5)-M10&gt;18,"","J")</f>
        <v/>
      </c>
      <c r="I10" s="167"/>
      <c r="J10" s="159" t="s">
        <v>105</v>
      </c>
      <c r="K10" s="181">
        <v>2738</v>
      </c>
      <c r="L10" s="168">
        <v>29734</v>
      </c>
      <c r="M10" s="162">
        <v>1967</v>
      </c>
      <c r="N10" s="120">
        <v>240</v>
      </c>
      <c r="O10" s="116">
        <v>180</v>
      </c>
      <c r="P10" s="116">
        <v>180</v>
      </c>
      <c r="Q10" s="116">
        <v>180</v>
      </c>
      <c r="R10" s="117">
        <v>180</v>
      </c>
      <c r="S10" s="116">
        <v>180</v>
      </c>
      <c r="T10" s="226">
        <v>180</v>
      </c>
      <c r="U10" s="149">
        <f t="shared" si="0"/>
        <v>1320</v>
      </c>
      <c r="V10" s="123">
        <v>360</v>
      </c>
      <c r="W10" s="171">
        <v>388</v>
      </c>
      <c r="X10" s="172"/>
      <c r="Y10" s="150">
        <f t="shared" si="1"/>
        <v>2068</v>
      </c>
      <c r="Z10" s="155">
        <f t="shared" si="5"/>
        <v>18</v>
      </c>
      <c r="AA10" s="152">
        <f t="shared" si="6"/>
        <v>1</v>
      </c>
      <c r="AB10" s="50" t="str">
        <f t="shared" si="7"/>
        <v>F1A</v>
      </c>
      <c r="AC10" s="50" t="s">
        <v>609</v>
      </c>
      <c r="AD10" s="41">
        <f>+IF(AND(OR(B10&lt;=$AG$4,U10=$U$6),B10&lt;15),ROUNDUP(AVERAGEIFS(Segédlet!$B$6:$B$19,Segédlet!$A$6:$A$19,"&gt;="&amp;$B10,Segédlet!$A$6:$A$19,"&lt;"&amp;($B10+$AE10)),0),0)</f>
        <v>12</v>
      </c>
      <c r="AE10" s="41">
        <f t="shared" si="8"/>
        <v>1</v>
      </c>
      <c r="AF10" s="41"/>
      <c r="AG10" s="41">
        <f>+IF(AD10&gt;0,INT(($AD$4-B10)/VLOOKUP($B$2,Segédlet!$A$23:$B$29,2,FALSE)),0)</f>
        <v>6</v>
      </c>
      <c r="AH10" s="47">
        <f t="shared" si="9"/>
        <v>1</v>
      </c>
      <c r="AI10" s="39"/>
      <c r="AJ10" s="39">
        <f t="shared" si="10"/>
        <v>0</v>
      </c>
      <c r="AK10" s="209">
        <f t="shared" si="11"/>
        <v>1</v>
      </c>
    </row>
    <row r="11" spans="1:37" ht="15" customHeight="1">
      <c r="A11" s="213" t="s">
        <v>677</v>
      </c>
      <c r="B11" s="153">
        <f t="shared" si="2"/>
        <v>5</v>
      </c>
      <c r="C11" s="154" t="str">
        <f t="shared" si="3"/>
        <v/>
      </c>
      <c r="D11" s="144" t="s">
        <v>324</v>
      </c>
      <c r="E11" s="145" t="s">
        <v>284</v>
      </c>
      <c r="F11" s="146" t="s">
        <v>285</v>
      </c>
      <c r="G11" s="147" t="str">
        <f t="shared" si="4"/>
        <v>BEZAK Ivan</v>
      </c>
      <c r="H11" s="148" t="str">
        <f>+IF(YEAR(Címlap!$B$5)-M11&gt;18,"","J")</f>
        <v/>
      </c>
      <c r="I11" s="167"/>
      <c r="J11" s="159" t="s">
        <v>107</v>
      </c>
      <c r="K11" s="181" t="s">
        <v>369</v>
      </c>
      <c r="L11" s="168">
        <v>24583</v>
      </c>
      <c r="M11" s="162">
        <v>1967</v>
      </c>
      <c r="N11" s="120">
        <v>240</v>
      </c>
      <c r="O11" s="116">
        <v>180</v>
      </c>
      <c r="P11" s="116">
        <v>180</v>
      </c>
      <c r="Q11" s="116">
        <v>180</v>
      </c>
      <c r="R11" s="117">
        <v>180</v>
      </c>
      <c r="S11" s="116">
        <v>180</v>
      </c>
      <c r="T11" s="226">
        <v>180</v>
      </c>
      <c r="U11" s="149">
        <f t="shared" si="0"/>
        <v>1320</v>
      </c>
      <c r="V11" s="123">
        <v>360</v>
      </c>
      <c r="W11" s="171">
        <v>381</v>
      </c>
      <c r="X11" s="172"/>
      <c r="Y11" s="150">
        <f t="shared" si="1"/>
        <v>2061</v>
      </c>
      <c r="Z11" s="155">
        <f t="shared" si="5"/>
        <v>16</v>
      </c>
      <c r="AA11" s="152">
        <f t="shared" si="6"/>
        <v>1</v>
      </c>
      <c r="AB11" s="50" t="str">
        <f t="shared" si="7"/>
        <v>F1A</v>
      </c>
      <c r="AC11" s="50" t="s">
        <v>609</v>
      </c>
      <c r="AD11" s="41">
        <f>+IF(AND(OR(B11&lt;=$AG$4,U11=$U$6),B11&lt;15),ROUNDUP(AVERAGEIFS(Segédlet!$B$6:$B$19,Segédlet!$A$6:$A$19,"&gt;="&amp;$B11,Segédlet!$A$6:$A$19,"&lt;"&amp;($B11+$AE11)),0),0)</f>
        <v>10</v>
      </c>
      <c r="AE11" s="41">
        <f t="shared" si="8"/>
        <v>1</v>
      </c>
      <c r="AF11" s="41"/>
      <c r="AG11" s="41">
        <f>+IF(AD11&gt;0,INT(($AD$4-B11)/VLOOKUP($B$2,Segédlet!$A$23:$B$29,2,FALSE)),0)</f>
        <v>6</v>
      </c>
      <c r="AH11" s="47">
        <f t="shared" si="9"/>
        <v>1</v>
      </c>
      <c r="AI11" s="39"/>
      <c r="AJ11" s="39">
        <f t="shared" si="10"/>
        <v>0</v>
      </c>
      <c r="AK11" s="209">
        <f t="shared" si="11"/>
        <v>1</v>
      </c>
    </row>
    <row r="12" spans="1:37" ht="15" customHeight="1">
      <c r="A12" s="214" t="s">
        <v>175</v>
      </c>
      <c r="B12" s="153">
        <f t="shared" si="2"/>
        <v>6</v>
      </c>
      <c r="C12" s="154" t="str">
        <f t="shared" si="3"/>
        <v/>
      </c>
      <c r="D12" s="144" t="s">
        <v>50</v>
      </c>
      <c r="E12" s="145" t="s">
        <v>268</v>
      </c>
      <c r="F12" s="146" t="s">
        <v>269</v>
      </c>
      <c r="G12" s="147" t="str">
        <f t="shared" si="4"/>
        <v>KOSONOZHKIN Mikhail</v>
      </c>
      <c r="H12" s="148" t="str">
        <f>+IF(YEAR(Címlap!$B$5)-M12&gt;18,"","J")</f>
        <v/>
      </c>
      <c r="I12" s="167"/>
      <c r="J12" s="159" t="s">
        <v>101</v>
      </c>
      <c r="K12" s="181">
        <v>373</v>
      </c>
      <c r="L12" s="168">
        <v>118443</v>
      </c>
      <c r="M12" s="162">
        <v>1977</v>
      </c>
      <c r="N12" s="120">
        <v>240</v>
      </c>
      <c r="O12" s="116">
        <v>180</v>
      </c>
      <c r="P12" s="116">
        <v>180</v>
      </c>
      <c r="Q12" s="116">
        <v>180</v>
      </c>
      <c r="R12" s="117">
        <v>180</v>
      </c>
      <c r="S12" s="116">
        <v>180</v>
      </c>
      <c r="T12" s="226">
        <v>180</v>
      </c>
      <c r="U12" s="149">
        <f t="shared" si="0"/>
        <v>1320</v>
      </c>
      <c r="V12" s="123">
        <v>360</v>
      </c>
      <c r="W12" s="171">
        <v>361</v>
      </c>
      <c r="X12" s="172"/>
      <c r="Y12" s="150">
        <f t="shared" si="1"/>
        <v>2041</v>
      </c>
      <c r="Z12" s="155">
        <f t="shared" si="5"/>
        <v>15</v>
      </c>
      <c r="AA12" s="152">
        <f t="shared" si="6"/>
        <v>1</v>
      </c>
      <c r="AB12" s="50" t="str">
        <f t="shared" si="7"/>
        <v>F1A</v>
      </c>
      <c r="AC12" s="50" t="s">
        <v>609</v>
      </c>
      <c r="AD12" s="41">
        <f>+IF(AND(OR(B12&lt;=$AG$4,U12=$U$6),B12&lt;15),ROUNDUP(AVERAGEIFS(Segédlet!$B$6:$B$19,Segédlet!$A$6:$A$19,"&gt;="&amp;$B12,Segédlet!$A$6:$A$19,"&lt;"&amp;($B12+$AE12)),0),0)</f>
        <v>9</v>
      </c>
      <c r="AE12" s="41">
        <f t="shared" si="8"/>
        <v>1</v>
      </c>
      <c r="AF12" s="41"/>
      <c r="AG12" s="41">
        <f>+IF(AD12&gt;0,INT(($AD$4-B12)/VLOOKUP($B$2,Segédlet!$A$23:$B$29,2,FALSE)),0)</f>
        <v>6</v>
      </c>
      <c r="AH12" s="47">
        <f t="shared" si="9"/>
        <v>1</v>
      </c>
      <c r="AI12" s="39"/>
      <c r="AJ12" s="39">
        <f t="shared" si="10"/>
        <v>0</v>
      </c>
      <c r="AK12" s="209">
        <f t="shared" si="11"/>
        <v>1</v>
      </c>
    </row>
    <row r="13" spans="1:37" ht="15" customHeight="1">
      <c r="A13" s="213" t="s">
        <v>672</v>
      </c>
      <c r="B13" s="153">
        <f t="shared" si="2"/>
        <v>7</v>
      </c>
      <c r="C13" s="154" t="str">
        <f t="shared" si="3"/>
        <v/>
      </c>
      <c r="D13" s="144" t="s">
        <v>316</v>
      </c>
      <c r="E13" s="145" t="s">
        <v>233</v>
      </c>
      <c r="F13" s="146" t="s">
        <v>220</v>
      </c>
      <c r="G13" s="147" t="str">
        <f t="shared" si="4"/>
        <v>WEIMER Thomas</v>
      </c>
      <c r="H13" s="148" t="str">
        <f>+IF(YEAR(Címlap!$B$5)-M13&gt;18,"","J")</f>
        <v/>
      </c>
      <c r="I13" s="167"/>
      <c r="J13" s="159" t="s">
        <v>105</v>
      </c>
      <c r="K13" s="181" t="s">
        <v>349</v>
      </c>
      <c r="L13" s="168">
        <v>118560</v>
      </c>
      <c r="M13" s="162">
        <v>1964</v>
      </c>
      <c r="N13" s="120">
        <v>240</v>
      </c>
      <c r="O13" s="116">
        <v>180</v>
      </c>
      <c r="P13" s="116">
        <v>180</v>
      </c>
      <c r="Q13" s="116">
        <v>180</v>
      </c>
      <c r="R13" s="116">
        <v>180</v>
      </c>
      <c r="S13" s="116">
        <v>180</v>
      </c>
      <c r="T13" s="226">
        <v>180</v>
      </c>
      <c r="U13" s="149">
        <f t="shared" si="0"/>
        <v>1320</v>
      </c>
      <c r="V13" s="123">
        <v>360</v>
      </c>
      <c r="W13" s="171">
        <v>324</v>
      </c>
      <c r="X13" s="172"/>
      <c r="Y13" s="150">
        <f t="shared" si="1"/>
        <v>2004</v>
      </c>
      <c r="Z13" s="155">
        <f t="shared" si="5"/>
        <v>14</v>
      </c>
      <c r="AA13" s="152">
        <f t="shared" si="6"/>
        <v>1</v>
      </c>
      <c r="AB13" s="50" t="str">
        <f t="shared" si="7"/>
        <v>F1A</v>
      </c>
      <c r="AC13" s="50" t="s">
        <v>609</v>
      </c>
      <c r="AD13" s="41">
        <f>+IF(AND(OR(B13&lt;=$AG$4,U13=$U$6),B13&lt;15),ROUNDUP(AVERAGEIFS(Segédlet!$B$6:$B$19,Segédlet!$A$6:$A$19,"&gt;="&amp;$B13,Segédlet!$A$6:$A$19,"&lt;"&amp;($B13+$AE13)),0),0)</f>
        <v>8</v>
      </c>
      <c r="AE13" s="41">
        <f t="shared" si="8"/>
        <v>1</v>
      </c>
      <c r="AF13" s="41"/>
      <c r="AG13" s="41">
        <f>+IF(AD13&gt;0,INT(($AD$4-B13)/VLOOKUP($B$2,Segédlet!$A$23:$B$29,2,FALSE)),0)</f>
        <v>6</v>
      </c>
      <c r="AH13" s="47">
        <f t="shared" si="9"/>
        <v>1</v>
      </c>
      <c r="AI13" s="39"/>
      <c r="AJ13" s="39">
        <f t="shared" si="10"/>
        <v>0</v>
      </c>
      <c r="AK13" s="209">
        <f t="shared" si="11"/>
        <v>1</v>
      </c>
    </row>
    <row r="14" spans="1:37" ht="15" customHeight="1">
      <c r="A14" s="213" t="s">
        <v>672</v>
      </c>
      <c r="B14" s="153">
        <f t="shared" si="2"/>
        <v>8</v>
      </c>
      <c r="C14" s="154" t="str">
        <f t="shared" si="3"/>
        <v/>
      </c>
      <c r="D14" s="144" t="s">
        <v>73</v>
      </c>
      <c r="E14" s="145" t="s">
        <v>211</v>
      </c>
      <c r="F14" s="146" t="s">
        <v>212</v>
      </c>
      <c r="G14" s="147" t="str">
        <f t="shared" si="4"/>
        <v>ASSMUSS Ron</v>
      </c>
      <c r="H14" s="148" t="str">
        <f>+IF(YEAR(Címlap!$B$5)-M14&gt;18,"","J")</f>
        <v/>
      </c>
      <c r="I14" s="167"/>
      <c r="J14" s="113" t="s">
        <v>105</v>
      </c>
      <c r="K14" s="175" t="s">
        <v>342</v>
      </c>
      <c r="L14" s="112">
        <v>19645</v>
      </c>
      <c r="M14" s="114">
        <v>1805</v>
      </c>
      <c r="N14" s="120">
        <v>240</v>
      </c>
      <c r="O14" s="116">
        <v>180</v>
      </c>
      <c r="P14" s="116">
        <v>180</v>
      </c>
      <c r="Q14" s="116">
        <v>180</v>
      </c>
      <c r="R14" s="116">
        <v>180</v>
      </c>
      <c r="S14" s="116">
        <v>180</v>
      </c>
      <c r="T14" s="226">
        <v>180</v>
      </c>
      <c r="U14" s="149">
        <f t="shared" si="0"/>
        <v>1320</v>
      </c>
      <c r="V14" s="123">
        <v>360</v>
      </c>
      <c r="W14" s="171">
        <v>322</v>
      </c>
      <c r="X14" s="172"/>
      <c r="Y14" s="150">
        <f t="shared" si="1"/>
        <v>2002</v>
      </c>
      <c r="Z14" s="155">
        <f t="shared" si="5"/>
        <v>13</v>
      </c>
      <c r="AA14" s="152">
        <f t="shared" si="6"/>
        <v>1</v>
      </c>
      <c r="AB14" s="50" t="str">
        <f t="shared" si="7"/>
        <v>F1A</v>
      </c>
      <c r="AC14" s="50" t="s">
        <v>609</v>
      </c>
      <c r="AD14" s="41">
        <f>+IF(AND(OR(B14&lt;=$AG$4,U14=$U$6),B14&lt;15),ROUNDUP(AVERAGEIFS(Segédlet!$B$6:$B$19,Segédlet!$A$6:$A$19,"&gt;="&amp;$B14,Segédlet!$A$6:$A$19,"&lt;"&amp;($B14+$AE14)),0),0)</f>
        <v>7</v>
      </c>
      <c r="AE14" s="41">
        <f t="shared" si="8"/>
        <v>1</v>
      </c>
      <c r="AF14" s="41"/>
      <c r="AG14" s="41">
        <f>+IF(AD14&gt;0,INT(($AD$4-B14)/VLOOKUP($B$2,Segédlet!$A$23:$B$29,2,FALSE)),0)</f>
        <v>6</v>
      </c>
      <c r="AH14" s="47">
        <f t="shared" si="9"/>
        <v>1</v>
      </c>
      <c r="AI14" s="39"/>
      <c r="AJ14" s="39">
        <f t="shared" si="10"/>
        <v>0</v>
      </c>
      <c r="AK14" s="209">
        <f t="shared" si="11"/>
        <v>1</v>
      </c>
    </row>
    <row r="15" spans="1:37" ht="15" customHeight="1">
      <c r="A15" s="213" t="s">
        <v>670</v>
      </c>
      <c r="B15" s="153">
        <f t="shared" si="2"/>
        <v>9</v>
      </c>
      <c r="C15" s="154" t="str">
        <f t="shared" si="3"/>
        <v/>
      </c>
      <c r="D15" s="144" t="s">
        <v>79</v>
      </c>
      <c r="E15" s="145" t="s">
        <v>203</v>
      </c>
      <c r="F15" s="157" t="s">
        <v>204</v>
      </c>
      <c r="G15" s="147" t="str">
        <f t="shared" si="4"/>
        <v>ABERLENC Frederic</v>
      </c>
      <c r="H15" s="148" t="str">
        <f>+IF(YEAR(Címlap!$B$5)-M15&gt;18,"","J")</f>
        <v/>
      </c>
      <c r="I15" s="112"/>
      <c r="J15" s="113" t="s">
        <v>100</v>
      </c>
      <c r="K15" s="176" t="s">
        <v>339</v>
      </c>
      <c r="L15" s="119">
        <v>60151</v>
      </c>
      <c r="M15" s="114">
        <v>1964</v>
      </c>
      <c r="N15" s="120">
        <v>240</v>
      </c>
      <c r="O15" s="116">
        <v>180</v>
      </c>
      <c r="P15" s="116">
        <v>180</v>
      </c>
      <c r="Q15" s="116">
        <v>180</v>
      </c>
      <c r="R15" s="116">
        <v>180</v>
      </c>
      <c r="S15" s="116">
        <v>180</v>
      </c>
      <c r="T15" s="226">
        <v>180</v>
      </c>
      <c r="U15" s="149">
        <f t="shared" si="0"/>
        <v>1320</v>
      </c>
      <c r="V15" s="123">
        <v>360</v>
      </c>
      <c r="W15" s="171">
        <v>321</v>
      </c>
      <c r="X15" s="124"/>
      <c r="Y15" s="150">
        <f t="shared" si="1"/>
        <v>2001</v>
      </c>
      <c r="Z15" s="155">
        <f t="shared" si="5"/>
        <v>12</v>
      </c>
      <c r="AA15" s="152">
        <f t="shared" si="6"/>
        <v>1</v>
      </c>
      <c r="AB15" s="50" t="str">
        <f t="shared" si="7"/>
        <v>F1A</v>
      </c>
      <c r="AC15" s="50" t="s">
        <v>609</v>
      </c>
      <c r="AD15" s="41">
        <f>+IF(AND(OR(B15&lt;=$AG$4,U15=$U$6),B15&lt;15),ROUNDUP(AVERAGEIFS(Segédlet!$B$6:$B$19,Segédlet!$A$6:$A$19,"&gt;="&amp;$B15,Segédlet!$A$6:$A$19,"&lt;"&amp;($B15+$AE15)),0),0)</f>
        <v>6</v>
      </c>
      <c r="AE15" s="41">
        <f t="shared" si="8"/>
        <v>1</v>
      </c>
      <c r="AF15" s="41"/>
      <c r="AG15" s="41">
        <f>+IF(AD15&gt;0,INT(($AD$4-B15)/VLOOKUP($B$2,Segédlet!$A$23:$B$29,2,FALSE)),0)</f>
        <v>6</v>
      </c>
      <c r="AH15" s="47">
        <f t="shared" si="9"/>
        <v>1</v>
      </c>
      <c r="AI15" s="39"/>
      <c r="AJ15" s="39">
        <f t="shared" si="10"/>
        <v>0</v>
      </c>
      <c r="AK15" s="209">
        <f t="shared" si="11"/>
        <v>1</v>
      </c>
    </row>
    <row r="16" spans="1:37" ht="15" customHeight="1">
      <c r="A16" s="214" t="s">
        <v>678</v>
      </c>
      <c r="B16" s="153">
        <f t="shared" si="2"/>
        <v>10</v>
      </c>
      <c r="C16" s="154" t="str">
        <f t="shared" si="3"/>
        <v/>
      </c>
      <c r="D16" s="144" t="s">
        <v>72</v>
      </c>
      <c r="E16" s="145" t="s">
        <v>290</v>
      </c>
      <c r="F16" s="146" t="s">
        <v>291</v>
      </c>
      <c r="G16" s="147" t="str">
        <f t="shared" si="4"/>
        <v>PERSSON Anders</v>
      </c>
      <c r="H16" s="148" t="str">
        <f>+IF(YEAR(Címlap!$B$5)-M16&gt;18,"","J")</f>
        <v/>
      </c>
      <c r="I16" s="167"/>
      <c r="J16" s="159" t="s">
        <v>99</v>
      </c>
      <c r="K16" s="181" t="s">
        <v>372</v>
      </c>
      <c r="L16" s="168">
        <v>24717</v>
      </c>
      <c r="M16" s="162">
        <v>1957</v>
      </c>
      <c r="N16" s="120">
        <v>240</v>
      </c>
      <c r="O16" s="116">
        <v>180</v>
      </c>
      <c r="P16" s="116">
        <v>180</v>
      </c>
      <c r="Q16" s="116">
        <v>180</v>
      </c>
      <c r="R16" s="116">
        <v>180</v>
      </c>
      <c r="S16" s="116">
        <v>180</v>
      </c>
      <c r="T16" s="226">
        <v>180</v>
      </c>
      <c r="U16" s="149">
        <f t="shared" si="0"/>
        <v>1320</v>
      </c>
      <c r="V16" s="123">
        <v>360</v>
      </c>
      <c r="W16" s="171">
        <v>308</v>
      </c>
      <c r="X16" s="172"/>
      <c r="Y16" s="150">
        <f t="shared" si="1"/>
        <v>1988</v>
      </c>
      <c r="Z16" s="155">
        <f t="shared" si="5"/>
        <v>11</v>
      </c>
      <c r="AA16" s="152">
        <f t="shared" si="6"/>
        <v>1</v>
      </c>
      <c r="AB16" s="50" t="str">
        <f t="shared" si="7"/>
        <v>F1A</v>
      </c>
      <c r="AC16" s="50" t="s">
        <v>609</v>
      </c>
      <c r="AD16" s="41">
        <f>+IF(AND(OR(B16&lt;=$AG$4,U16=$U$6),B16&lt;15),ROUNDUP(AVERAGEIFS(Segédlet!$B$6:$B$19,Segédlet!$A$6:$A$19,"&gt;="&amp;$B16,Segédlet!$A$6:$A$19,"&lt;"&amp;($B16+$AE16)),0),0)</f>
        <v>5</v>
      </c>
      <c r="AE16" s="41">
        <f t="shared" si="8"/>
        <v>1</v>
      </c>
      <c r="AF16" s="41"/>
      <c r="AG16" s="41">
        <f>+IF(AD16&gt;0,INT(($AD$4-B16)/VLOOKUP($B$2,Segédlet!$A$23:$B$29,2,FALSE)),0)</f>
        <v>6</v>
      </c>
      <c r="AH16" s="47">
        <f t="shared" si="9"/>
        <v>1</v>
      </c>
      <c r="AI16" s="39"/>
      <c r="AJ16" s="39">
        <f t="shared" si="10"/>
        <v>0</v>
      </c>
      <c r="AK16" s="209">
        <f t="shared" si="11"/>
        <v>1</v>
      </c>
    </row>
    <row r="17" spans="1:37" ht="15.6" customHeight="1">
      <c r="A17" s="213" t="s">
        <v>677</v>
      </c>
      <c r="B17" s="153">
        <f t="shared" si="2"/>
        <v>11</v>
      </c>
      <c r="C17" s="154" t="str">
        <f t="shared" si="3"/>
        <v/>
      </c>
      <c r="D17" s="144" t="s">
        <v>63</v>
      </c>
      <c r="E17" s="145" t="s">
        <v>286</v>
      </c>
      <c r="F17" s="146" t="s">
        <v>287</v>
      </c>
      <c r="G17" s="147" t="str">
        <f t="shared" si="4"/>
        <v>PITLANIČ  Miroslav</v>
      </c>
      <c r="H17" s="148" t="str">
        <f>+IF(YEAR(Címlap!$B$5)-M17&gt;18,"","J")</f>
        <v/>
      </c>
      <c r="I17" s="167"/>
      <c r="J17" s="159" t="s">
        <v>107</v>
      </c>
      <c r="K17" s="181" t="s">
        <v>370</v>
      </c>
      <c r="L17" s="168">
        <v>24630</v>
      </c>
      <c r="M17" s="162">
        <v>0</v>
      </c>
      <c r="N17" s="120">
        <v>240</v>
      </c>
      <c r="O17" s="116">
        <v>180</v>
      </c>
      <c r="P17" s="116">
        <v>180</v>
      </c>
      <c r="Q17" s="116">
        <v>180</v>
      </c>
      <c r="R17" s="117">
        <v>180</v>
      </c>
      <c r="S17" s="116">
        <v>180</v>
      </c>
      <c r="T17" s="226">
        <v>180</v>
      </c>
      <c r="U17" s="149">
        <f t="shared" si="0"/>
        <v>1320</v>
      </c>
      <c r="V17" s="123">
        <v>360</v>
      </c>
      <c r="W17" s="171">
        <v>300</v>
      </c>
      <c r="X17" s="172"/>
      <c r="Y17" s="150">
        <f t="shared" si="1"/>
        <v>1980</v>
      </c>
      <c r="Z17" s="155">
        <f t="shared" si="5"/>
        <v>10</v>
      </c>
      <c r="AA17" s="152">
        <f t="shared" si="6"/>
        <v>1</v>
      </c>
      <c r="AB17" s="50" t="str">
        <f t="shared" si="7"/>
        <v>F1A</v>
      </c>
      <c r="AC17" s="50" t="s">
        <v>609</v>
      </c>
      <c r="AD17" s="41">
        <f>+IF(AND(OR(B17&lt;=$AG$4,U17=$U$6),B17&lt;15),ROUNDUP(AVERAGEIFS(Segédlet!$B$6:$B$19,Segédlet!$A$6:$A$19,"&gt;="&amp;$B17,Segédlet!$A$6:$A$19,"&lt;"&amp;($B17+$AE17)),0),0)</f>
        <v>4</v>
      </c>
      <c r="AE17" s="41">
        <f t="shared" si="8"/>
        <v>1</v>
      </c>
      <c r="AF17" s="41"/>
      <c r="AG17" s="41">
        <f>+IF(AD17&gt;0,INT(($AD$4-B17)/VLOOKUP($B$2,Segédlet!$A$23:$B$29,2,FALSE)),0)</f>
        <v>6</v>
      </c>
      <c r="AH17" s="47">
        <f t="shared" si="9"/>
        <v>1</v>
      </c>
      <c r="AI17" s="39"/>
      <c r="AJ17" s="39">
        <f t="shared" si="10"/>
        <v>0</v>
      </c>
      <c r="AK17" s="209">
        <f t="shared" si="11"/>
        <v>1</v>
      </c>
    </row>
    <row r="18" spans="1:37" ht="15" customHeight="1">
      <c r="A18" s="214" t="s">
        <v>671</v>
      </c>
      <c r="B18" s="153">
        <f t="shared" si="2"/>
        <v>12</v>
      </c>
      <c r="C18" s="154" t="str">
        <f t="shared" si="3"/>
        <v/>
      </c>
      <c r="D18" s="144" t="s">
        <v>315</v>
      </c>
      <c r="E18" s="145" t="s">
        <v>231</v>
      </c>
      <c r="F18" s="146" t="s">
        <v>232</v>
      </c>
      <c r="G18" s="147" t="str">
        <f t="shared" si="4"/>
        <v>SCHELLHASE Jörg</v>
      </c>
      <c r="H18" s="148" t="str">
        <f>+IF(YEAR(Címlap!$B$5)-M18&gt;18,"","J")</f>
        <v/>
      </c>
      <c r="I18" s="167"/>
      <c r="J18" s="159" t="s">
        <v>105</v>
      </c>
      <c r="K18" s="181">
        <v>1439</v>
      </c>
      <c r="L18" s="168">
        <v>29658</v>
      </c>
      <c r="M18" s="162">
        <v>1968</v>
      </c>
      <c r="N18" s="120">
        <v>240</v>
      </c>
      <c r="O18" s="116">
        <v>180</v>
      </c>
      <c r="P18" s="116">
        <v>180</v>
      </c>
      <c r="Q18" s="116">
        <v>180</v>
      </c>
      <c r="R18" s="116">
        <v>180</v>
      </c>
      <c r="S18" s="116">
        <v>180</v>
      </c>
      <c r="T18" s="226">
        <v>180</v>
      </c>
      <c r="U18" s="149">
        <f t="shared" si="0"/>
        <v>1320</v>
      </c>
      <c r="V18" s="123">
        <v>360</v>
      </c>
      <c r="W18" s="171">
        <v>295</v>
      </c>
      <c r="X18" s="172"/>
      <c r="Y18" s="150">
        <f t="shared" si="1"/>
        <v>1975</v>
      </c>
      <c r="Z18" s="155">
        <f t="shared" si="5"/>
        <v>9</v>
      </c>
      <c r="AA18" s="152">
        <f t="shared" si="6"/>
        <v>1</v>
      </c>
      <c r="AB18" s="50" t="str">
        <f t="shared" si="7"/>
        <v>F1A</v>
      </c>
      <c r="AC18" s="50" t="s">
        <v>609</v>
      </c>
      <c r="AD18" s="41">
        <f>+IF(AND(OR(B18&lt;=$AG$4,U18=$U$6),B18&lt;15),ROUNDUP(AVERAGEIFS(Segédlet!$B$6:$B$19,Segédlet!$A$6:$A$19,"&gt;="&amp;$B18,Segédlet!$A$6:$A$19,"&lt;"&amp;($B18+$AE18)),0),0)</f>
        <v>3</v>
      </c>
      <c r="AE18" s="41">
        <f t="shared" si="8"/>
        <v>1</v>
      </c>
      <c r="AF18" s="41"/>
      <c r="AG18" s="41">
        <f>+IF(AD18&gt;0,INT(($AD$4-B18)/VLOOKUP($B$2,Segédlet!$A$23:$B$29,2,FALSE)),0)</f>
        <v>6</v>
      </c>
      <c r="AH18" s="47">
        <f t="shared" si="9"/>
        <v>1</v>
      </c>
      <c r="AI18" s="39"/>
      <c r="AJ18" s="39">
        <f t="shared" si="10"/>
        <v>0</v>
      </c>
      <c r="AK18" s="209">
        <f t="shared" si="11"/>
        <v>1</v>
      </c>
    </row>
    <row r="19" spans="1:37" ht="15" customHeight="1">
      <c r="A19" s="214" t="s">
        <v>676</v>
      </c>
      <c r="B19" s="153">
        <f t="shared" si="2"/>
        <v>13</v>
      </c>
      <c r="C19" s="154" t="str">
        <f t="shared" si="3"/>
        <v/>
      </c>
      <c r="D19" s="144" t="s">
        <v>55</v>
      </c>
      <c r="E19" s="145" t="s">
        <v>270</v>
      </c>
      <c r="F19" s="146" t="s">
        <v>271</v>
      </c>
      <c r="G19" s="147" t="str">
        <f t="shared" si="4"/>
        <v>LOMOV Nikolay</v>
      </c>
      <c r="H19" s="148" t="str">
        <f>+IF(YEAR(Címlap!$B$5)-M19&gt;18,"","J")</f>
        <v/>
      </c>
      <c r="I19" s="184"/>
      <c r="J19" s="159" t="s">
        <v>101</v>
      </c>
      <c r="K19" s="185" t="s">
        <v>363</v>
      </c>
      <c r="L19" s="156">
        <v>23988</v>
      </c>
      <c r="M19" s="162">
        <v>1994</v>
      </c>
      <c r="N19" s="120">
        <v>240</v>
      </c>
      <c r="O19" s="116">
        <v>180</v>
      </c>
      <c r="P19" s="116">
        <v>180</v>
      </c>
      <c r="Q19" s="116">
        <v>180</v>
      </c>
      <c r="R19" s="116">
        <v>180</v>
      </c>
      <c r="S19" s="116">
        <v>180</v>
      </c>
      <c r="T19" s="226">
        <v>180</v>
      </c>
      <c r="U19" s="149">
        <f t="shared" si="0"/>
        <v>1320</v>
      </c>
      <c r="V19" s="123">
        <v>360</v>
      </c>
      <c r="W19" s="156">
        <v>280</v>
      </c>
      <c r="X19" s="172"/>
      <c r="Y19" s="150">
        <f t="shared" si="1"/>
        <v>1960</v>
      </c>
      <c r="Z19" s="155">
        <f t="shared" si="5"/>
        <v>8</v>
      </c>
      <c r="AA19" s="152">
        <f t="shared" si="6"/>
        <v>1</v>
      </c>
      <c r="AB19" s="50" t="str">
        <f t="shared" si="7"/>
        <v>F1A</v>
      </c>
      <c r="AC19" s="50" t="s">
        <v>609</v>
      </c>
      <c r="AD19" s="41">
        <f>+IF(AND(OR(B19&lt;=$AG$4,U19=$U$6),B19&lt;15),ROUNDUP(AVERAGEIFS(Segédlet!$B$6:$B$19,Segédlet!$A$6:$A$19,"&gt;="&amp;$B19,Segédlet!$A$6:$A$19,"&lt;"&amp;($B19+$AE19)),0),0)</f>
        <v>2</v>
      </c>
      <c r="AE19" s="41">
        <f t="shared" si="8"/>
        <v>1</v>
      </c>
      <c r="AF19" s="41"/>
      <c r="AG19" s="41">
        <f>+IF(AD19&gt;0,INT(($AD$4-B19)/VLOOKUP($B$2,Segédlet!$A$23:$B$29,2,FALSE)),0)</f>
        <v>6</v>
      </c>
      <c r="AH19" s="47">
        <f t="shared" si="9"/>
        <v>1</v>
      </c>
      <c r="AI19" s="39"/>
      <c r="AJ19" s="39">
        <f t="shared" si="10"/>
        <v>0</v>
      </c>
      <c r="AK19" s="209">
        <f t="shared" si="11"/>
        <v>1</v>
      </c>
    </row>
    <row r="20" spans="1:37" ht="15" customHeight="1">
      <c r="A20" s="213" t="s">
        <v>679</v>
      </c>
      <c r="B20" s="153">
        <f t="shared" si="2"/>
        <v>14</v>
      </c>
      <c r="C20" s="154" t="str">
        <f t="shared" si="3"/>
        <v/>
      </c>
      <c r="D20" s="144" t="s">
        <v>78</v>
      </c>
      <c r="E20" s="145" t="s">
        <v>264</v>
      </c>
      <c r="F20" s="146" t="s">
        <v>265</v>
      </c>
      <c r="G20" s="147" t="str">
        <f t="shared" si="4"/>
        <v>LAMERS Kevin</v>
      </c>
      <c r="H20" s="148" t="str">
        <f>+IF(YEAR(Címlap!$B$5)-M20&gt;18,"","J")</f>
        <v/>
      </c>
      <c r="I20" s="167"/>
      <c r="J20" s="159" t="s">
        <v>114</v>
      </c>
      <c r="K20" s="181">
        <v>84328</v>
      </c>
      <c r="L20" s="168">
        <v>84328</v>
      </c>
      <c r="M20" s="162">
        <v>0</v>
      </c>
      <c r="N20" s="120">
        <v>240</v>
      </c>
      <c r="O20" s="116">
        <v>180</v>
      </c>
      <c r="P20" s="116">
        <v>180</v>
      </c>
      <c r="Q20" s="116">
        <v>180</v>
      </c>
      <c r="R20" s="116">
        <v>180</v>
      </c>
      <c r="S20" s="116">
        <v>180</v>
      </c>
      <c r="T20" s="226">
        <v>180</v>
      </c>
      <c r="U20" s="149">
        <f t="shared" si="0"/>
        <v>1320</v>
      </c>
      <c r="V20" s="123">
        <v>360</v>
      </c>
      <c r="W20" s="156">
        <v>275</v>
      </c>
      <c r="X20" s="172"/>
      <c r="Y20" s="150">
        <f t="shared" si="1"/>
        <v>1955</v>
      </c>
      <c r="Z20" s="155">
        <f t="shared" si="5"/>
        <v>6</v>
      </c>
      <c r="AA20" s="152">
        <f t="shared" si="6"/>
        <v>1</v>
      </c>
      <c r="AB20" s="50" t="str">
        <f t="shared" si="7"/>
        <v>F1A</v>
      </c>
      <c r="AC20" s="50" t="s">
        <v>609</v>
      </c>
      <c r="AD20" s="41">
        <f>+IF(AND(OR(B20&lt;=$AG$4,U20=$U$6),B20&lt;15),ROUNDUP(AVERAGEIFS(Segédlet!$B$6:$B$19,Segédlet!$A$6:$A$19,"&gt;="&amp;$B20,Segédlet!$A$6:$A$19,"&lt;"&amp;($B20+$AE20)),0),0)</f>
        <v>1</v>
      </c>
      <c r="AE20" s="41">
        <f t="shared" si="8"/>
        <v>1</v>
      </c>
      <c r="AF20" s="41"/>
      <c r="AG20" s="41">
        <f>+IF(AD20&gt;0,INT(($AD$4-B20)/VLOOKUP($B$2,Segédlet!$A$23:$B$29,2,FALSE)),0)</f>
        <v>5</v>
      </c>
      <c r="AH20" s="47">
        <f t="shared" si="9"/>
        <v>1</v>
      </c>
      <c r="AI20" s="39"/>
      <c r="AJ20" s="39">
        <f t="shared" si="10"/>
        <v>0</v>
      </c>
      <c r="AK20" s="209">
        <f t="shared" si="11"/>
        <v>1</v>
      </c>
    </row>
    <row r="21" spans="1:37" ht="15" customHeight="1">
      <c r="A21" s="213" t="s">
        <v>674</v>
      </c>
      <c r="B21" s="153">
        <f t="shared" si="2"/>
        <v>15</v>
      </c>
      <c r="C21" s="154" t="str">
        <f t="shared" si="3"/>
        <v/>
      </c>
      <c r="D21" s="144" t="s">
        <v>89</v>
      </c>
      <c r="E21" s="145" t="s">
        <v>245</v>
      </c>
      <c r="F21" s="146" t="s">
        <v>246</v>
      </c>
      <c r="G21" s="147" t="str">
        <f t="shared" si="4"/>
        <v>VASAS György</v>
      </c>
      <c r="H21" s="148" t="str">
        <f>+IF(YEAR(Címlap!$B$5)-M21&gt;18,"","J")</f>
        <v/>
      </c>
      <c r="I21" s="184"/>
      <c r="J21" s="159" t="s">
        <v>16</v>
      </c>
      <c r="K21" s="178" t="s">
        <v>355</v>
      </c>
      <c r="L21" s="160">
        <v>82479</v>
      </c>
      <c r="M21" s="162">
        <v>1961</v>
      </c>
      <c r="N21" s="120">
        <v>240</v>
      </c>
      <c r="O21" s="116">
        <v>180</v>
      </c>
      <c r="P21" s="116">
        <v>180</v>
      </c>
      <c r="Q21" s="116">
        <v>180</v>
      </c>
      <c r="R21" s="117">
        <v>180</v>
      </c>
      <c r="S21" s="116">
        <v>180</v>
      </c>
      <c r="T21" s="226">
        <v>180</v>
      </c>
      <c r="U21" s="149">
        <f t="shared" si="0"/>
        <v>1320</v>
      </c>
      <c r="V21" s="123">
        <v>360</v>
      </c>
      <c r="W21" s="156">
        <v>210</v>
      </c>
      <c r="X21" s="172"/>
      <c r="Y21" s="150">
        <f t="shared" si="1"/>
        <v>1890</v>
      </c>
      <c r="Z21" s="155">
        <f t="shared" si="5"/>
        <v>0</v>
      </c>
      <c r="AA21" s="152">
        <f t="shared" si="6"/>
        <v>1</v>
      </c>
      <c r="AB21" s="50" t="str">
        <f t="shared" si="7"/>
        <v>F1A</v>
      </c>
      <c r="AC21" s="50" t="s">
        <v>609</v>
      </c>
      <c r="AD21" s="41">
        <f>+IF(AND(OR(B21&lt;=$AG$4,U21=$U$6),B21&lt;15),ROUNDUP(AVERAGEIFS(Segédlet!$B$6:$B$19,Segédlet!$A$6:$A$19,"&gt;="&amp;$B21,Segédlet!$A$6:$A$19,"&lt;"&amp;($B21+$AE21)),0),0)</f>
        <v>0</v>
      </c>
      <c r="AE21" s="41">
        <f t="shared" si="8"/>
        <v>1</v>
      </c>
      <c r="AF21" s="41"/>
      <c r="AG21" s="41">
        <f>+IF(AD21&gt;0,INT(($AD$4-B21)/VLOOKUP($B$2,Segédlet!$A$23:$B$29,2,FALSE)),0)</f>
        <v>0</v>
      </c>
      <c r="AH21" s="47">
        <f t="shared" si="9"/>
        <v>1</v>
      </c>
      <c r="AI21" s="39"/>
      <c r="AJ21" s="39">
        <f t="shared" si="10"/>
        <v>0</v>
      </c>
      <c r="AK21" s="209">
        <f t="shared" si="11"/>
        <v>1</v>
      </c>
    </row>
    <row r="22" spans="1:37" ht="15" customHeight="1">
      <c r="A22" s="213" t="s">
        <v>669</v>
      </c>
      <c r="B22" s="153">
        <f t="shared" si="2"/>
        <v>16</v>
      </c>
      <c r="C22" s="154" t="str">
        <f t="shared" si="3"/>
        <v/>
      </c>
      <c r="D22" s="144" t="s">
        <v>308</v>
      </c>
      <c r="E22" s="145" t="s">
        <v>184</v>
      </c>
      <c r="F22" s="146" t="s">
        <v>185</v>
      </c>
      <c r="G22" s="147" t="str">
        <f t="shared" si="4"/>
        <v>FUSS Helmut</v>
      </c>
      <c r="H22" s="148" t="str">
        <f>+IF(YEAR(Címlap!$B$5)-M22&gt;18,"","J")</f>
        <v/>
      </c>
      <c r="I22" s="112"/>
      <c r="J22" s="113" t="s">
        <v>112</v>
      </c>
      <c r="K22" s="175" t="s">
        <v>331</v>
      </c>
      <c r="L22" s="112">
        <v>46965</v>
      </c>
      <c r="M22" s="114">
        <v>1955</v>
      </c>
      <c r="N22" s="120">
        <v>240</v>
      </c>
      <c r="O22" s="116">
        <v>180</v>
      </c>
      <c r="P22" s="116">
        <v>180</v>
      </c>
      <c r="Q22" s="116">
        <v>180</v>
      </c>
      <c r="R22" s="116">
        <v>180</v>
      </c>
      <c r="S22" s="116">
        <v>180</v>
      </c>
      <c r="T22" s="226">
        <v>180</v>
      </c>
      <c r="U22" s="149">
        <f t="shared" si="0"/>
        <v>1320</v>
      </c>
      <c r="V22" s="122">
        <v>323</v>
      </c>
      <c r="W22" s="116"/>
      <c r="X22" s="124"/>
      <c r="Y22" s="150">
        <f t="shared" si="1"/>
        <v>1643</v>
      </c>
      <c r="Z22" s="155">
        <f t="shared" si="5"/>
        <v>0</v>
      </c>
      <c r="AA22" s="152">
        <f t="shared" si="6"/>
        <v>1</v>
      </c>
      <c r="AB22" s="50" t="str">
        <f t="shared" si="7"/>
        <v>F1A</v>
      </c>
      <c r="AC22" s="50" t="s">
        <v>609</v>
      </c>
      <c r="AD22" s="41">
        <f>+IF(AND(OR(B22&lt;=$AG$4,U22=$U$6),B22&lt;15),ROUNDUP(AVERAGEIFS(Segédlet!$B$6:$B$19,Segédlet!$A$6:$A$19,"&gt;="&amp;$B22,Segédlet!$A$6:$A$19,"&lt;"&amp;($B22+$AE22)),0),0)</f>
        <v>0</v>
      </c>
      <c r="AE22" s="41">
        <f t="shared" si="8"/>
        <v>1</v>
      </c>
      <c r="AF22" s="41"/>
      <c r="AG22" s="41">
        <f>+IF(AD22&gt;0,INT(($AD$4-B22)/VLOOKUP($B$2,Segédlet!$A$23:$B$29,2,FALSE)),0)</f>
        <v>0</v>
      </c>
      <c r="AH22" s="47">
        <f t="shared" si="9"/>
        <v>1</v>
      </c>
      <c r="AI22" s="39"/>
      <c r="AJ22" s="39">
        <f t="shared" si="10"/>
        <v>0</v>
      </c>
      <c r="AK22" s="209">
        <f t="shared" si="11"/>
        <v>1</v>
      </c>
    </row>
    <row r="23" spans="1:37" ht="15" customHeight="1">
      <c r="A23" s="213" t="s">
        <v>175</v>
      </c>
      <c r="B23" s="153">
        <f t="shared" si="2"/>
        <v>17</v>
      </c>
      <c r="C23" s="154" t="str">
        <f t="shared" si="3"/>
        <v/>
      </c>
      <c r="D23" s="144" t="s">
        <v>94</v>
      </c>
      <c r="E23" s="145" t="s">
        <v>266</v>
      </c>
      <c r="F23" s="146" t="s">
        <v>267</v>
      </c>
      <c r="G23" s="147" t="str">
        <f t="shared" si="4"/>
        <v>BRINZOI Constantin - Aurelian</v>
      </c>
      <c r="H23" s="148" t="str">
        <f>+IF(YEAR(Címlap!$B$5)-M23&gt;18,"","J")</f>
        <v/>
      </c>
      <c r="I23" s="158"/>
      <c r="J23" s="159" t="s">
        <v>102</v>
      </c>
      <c r="K23" s="178" t="s">
        <v>106</v>
      </c>
      <c r="L23" s="160">
        <v>80034</v>
      </c>
      <c r="M23" s="162">
        <v>1973</v>
      </c>
      <c r="N23" s="120">
        <v>240</v>
      </c>
      <c r="O23" s="116">
        <v>180</v>
      </c>
      <c r="P23" s="116">
        <v>180</v>
      </c>
      <c r="Q23" s="116">
        <v>180</v>
      </c>
      <c r="R23" s="116">
        <v>180</v>
      </c>
      <c r="S23" s="116">
        <v>180</v>
      </c>
      <c r="T23" s="226">
        <v>180</v>
      </c>
      <c r="U23" s="149">
        <f t="shared" si="0"/>
        <v>1320</v>
      </c>
      <c r="V23" s="123">
        <v>298</v>
      </c>
      <c r="W23" s="156"/>
      <c r="X23" s="161"/>
      <c r="Y23" s="150">
        <f t="shared" si="1"/>
        <v>1618</v>
      </c>
      <c r="Z23" s="155">
        <f t="shared" si="5"/>
        <v>0</v>
      </c>
      <c r="AA23" s="152">
        <f t="shared" si="6"/>
        <v>1</v>
      </c>
      <c r="AB23" s="50" t="str">
        <f t="shared" si="7"/>
        <v>F1A</v>
      </c>
      <c r="AC23" s="50" t="s">
        <v>609</v>
      </c>
      <c r="AD23" s="41">
        <f>+IF(AND(OR(B23&lt;=$AG$4,U23=$U$6),B23&lt;15),ROUNDUP(AVERAGEIFS(Segédlet!$B$6:$B$19,Segédlet!$A$6:$A$19,"&gt;="&amp;$B23,Segédlet!$A$6:$A$19,"&lt;"&amp;($B23+$AE23)),0),0)</f>
        <v>0</v>
      </c>
      <c r="AE23" s="41">
        <f t="shared" si="8"/>
        <v>1</v>
      </c>
      <c r="AF23" s="41"/>
      <c r="AG23" s="41">
        <f>+IF(AD23&gt;0,INT(($AD$4-B23)/VLOOKUP($B$2,Segédlet!$A$23:$B$29,2,FALSE)),0)</f>
        <v>0</v>
      </c>
      <c r="AH23" s="47">
        <f t="shared" si="9"/>
        <v>1</v>
      </c>
      <c r="AI23" s="39"/>
      <c r="AJ23" s="39">
        <f t="shared" si="10"/>
        <v>0</v>
      </c>
      <c r="AK23" s="209">
        <f t="shared" si="11"/>
        <v>1</v>
      </c>
    </row>
    <row r="24" spans="1:37" ht="15" customHeight="1">
      <c r="A24" s="213" t="s">
        <v>679</v>
      </c>
      <c r="B24" s="153">
        <f t="shared" si="2"/>
        <v>18</v>
      </c>
      <c r="C24" s="154" t="str">
        <f t="shared" si="3"/>
        <v/>
      </c>
      <c r="D24" s="144" t="s">
        <v>48</v>
      </c>
      <c r="E24" s="145" t="s">
        <v>260</v>
      </c>
      <c r="F24" s="146" t="s">
        <v>261</v>
      </c>
      <c r="G24" s="147" t="str">
        <f t="shared" si="4"/>
        <v>ROSSEN Mark</v>
      </c>
      <c r="H24" s="148" t="str">
        <f>+IF(YEAR(Címlap!$B$5)-M24&gt;18,"","J")</f>
        <v/>
      </c>
      <c r="I24" s="158"/>
      <c r="J24" s="159" t="s">
        <v>114</v>
      </c>
      <c r="K24" s="178">
        <v>85538</v>
      </c>
      <c r="L24" s="160">
        <v>85538</v>
      </c>
      <c r="M24" s="162">
        <v>1989</v>
      </c>
      <c r="N24" s="120">
        <v>240</v>
      </c>
      <c r="O24" s="116">
        <v>180</v>
      </c>
      <c r="P24" s="116">
        <v>180</v>
      </c>
      <c r="Q24" s="116">
        <v>180</v>
      </c>
      <c r="R24" s="116">
        <v>180</v>
      </c>
      <c r="S24" s="116">
        <v>180</v>
      </c>
      <c r="T24" s="226">
        <v>180</v>
      </c>
      <c r="U24" s="149">
        <f t="shared" si="0"/>
        <v>1320</v>
      </c>
      <c r="V24" s="123">
        <v>255</v>
      </c>
      <c r="W24" s="156"/>
      <c r="X24" s="161"/>
      <c r="Y24" s="150">
        <f t="shared" si="1"/>
        <v>1575</v>
      </c>
      <c r="Z24" s="155">
        <f t="shared" si="5"/>
        <v>0</v>
      </c>
      <c r="AA24" s="152">
        <f t="shared" si="6"/>
        <v>1</v>
      </c>
      <c r="AB24" s="50" t="str">
        <f t="shared" si="7"/>
        <v>F1A</v>
      </c>
      <c r="AC24" s="50" t="s">
        <v>609</v>
      </c>
      <c r="AD24" s="41">
        <f>+IF(AND(OR(B24&lt;=$AG$4,U24=$U$6),B24&lt;15),ROUNDUP(AVERAGEIFS(Segédlet!$B$6:$B$19,Segédlet!$A$6:$A$19,"&gt;="&amp;$B24,Segédlet!$A$6:$A$19,"&lt;"&amp;($B24+$AE24)),0),0)</f>
        <v>0</v>
      </c>
      <c r="AE24" s="41">
        <f t="shared" si="8"/>
        <v>1</v>
      </c>
      <c r="AF24" s="41"/>
      <c r="AG24" s="41">
        <f>+IF(AD24&gt;0,INT(($AD$4-B24)/VLOOKUP($B$2,Segédlet!$A$23:$B$29,2,FALSE)),0)</f>
        <v>0</v>
      </c>
      <c r="AH24" s="47">
        <f t="shared" si="9"/>
        <v>1</v>
      </c>
      <c r="AI24" s="39"/>
      <c r="AJ24" s="39">
        <f t="shared" si="10"/>
        <v>0</v>
      </c>
      <c r="AK24" s="209">
        <f t="shared" si="11"/>
        <v>1</v>
      </c>
    </row>
    <row r="25" spans="1:37" ht="15" customHeight="1">
      <c r="A25" s="214" t="s">
        <v>172</v>
      </c>
      <c r="B25" s="153">
        <f t="shared" si="2"/>
        <v>19</v>
      </c>
      <c r="C25" s="154" t="str">
        <f t="shared" si="3"/>
        <v/>
      </c>
      <c r="D25" s="144" t="s">
        <v>311</v>
      </c>
      <c r="E25" s="145" t="s">
        <v>190</v>
      </c>
      <c r="F25" s="146" t="s">
        <v>191</v>
      </c>
      <c r="G25" s="147" t="str">
        <f t="shared" si="4"/>
        <v>LESKO Robert</v>
      </c>
      <c r="H25" s="148" t="str">
        <f>+IF(YEAR(Címlap!$B$5)-M25&gt;18,"","J")</f>
        <v/>
      </c>
      <c r="I25" s="113"/>
      <c r="J25" s="113" t="s">
        <v>142</v>
      </c>
      <c r="K25" s="182" t="s">
        <v>333</v>
      </c>
      <c r="L25" s="169">
        <v>61268</v>
      </c>
      <c r="M25" s="114">
        <v>1976</v>
      </c>
      <c r="N25" s="120">
        <v>240</v>
      </c>
      <c r="O25" s="116">
        <v>180</v>
      </c>
      <c r="P25" s="116">
        <v>180</v>
      </c>
      <c r="Q25" s="116">
        <v>180</v>
      </c>
      <c r="R25" s="116">
        <v>180</v>
      </c>
      <c r="S25" s="116">
        <v>180</v>
      </c>
      <c r="T25" s="226">
        <v>180</v>
      </c>
      <c r="U25" s="149">
        <f t="shared" si="0"/>
        <v>1320</v>
      </c>
      <c r="V25" s="123">
        <v>227</v>
      </c>
      <c r="W25" s="116"/>
      <c r="X25" s="117"/>
      <c r="Y25" s="150">
        <f t="shared" si="1"/>
        <v>1547</v>
      </c>
      <c r="Z25" s="155">
        <f t="shared" si="5"/>
        <v>0</v>
      </c>
      <c r="AA25" s="152">
        <f t="shared" si="6"/>
        <v>1</v>
      </c>
      <c r="AB25" s="50" t="str">
        <f t="shared" si="7"/>
        <v>F1A</v>
      </c>
      <c r="AC25" s="50" t="s">
        <v>609</v>
      </c>
      <c r="AD25" s="41">
        <f>+IF(AND(OR(B25&lt;=$AG$4,U25=$U$6),B25&lt;15),ROUNDUP(AVERAGEIFS(Segédlet!$B$6:$B$19,Segédlet!$A$6:$A$19,"&gt;="&amp;$B25,Segédlet!$A$6:$A$19,"&lt;"&amp;($B25+$AE25)),0),0)</f>
        <v>0</v>
      </c>
      <c r="AE25" s="41">
        <f t="shared" si="8"/>
        <v>1</v>
      </c>
      <c r="AF25" s="41"/>
      <c r="AG25" s="41">
        <f>+IF(AD25&gt;0,INT(($AD$4-B25)/VLOOKUP($B$2,Segédlet!$A$23:$B$29,2,FALSE)),0)</f>
        <v>0</v>
      </c>
      <c r="AH25" s="47">
        <f t="shared" si="9"/>
        <v>1</v>
      </c>
      <c r="AI25" s="39"/>
      <c r="AJ25" s="39">
        <f t="shared" si="10"/>
        <v>0</v>
      </c>
      <c r="AK25" s="209">
        <f t="shared" si="11"/>
        <v>1</v>
      </c>
    </row>
    <row r="26" spans="1:37" ht="15" customHeight="1">
      <c r="A26" s="214" t="s">
        <v>671</v>
      </c>
      <c r="B26" s="153">
        <f t="shared" si="2"/>
        <v>20</v>
      </c>
      <c r="C26" s="154" t="str">
        <f t="shared" si="3"/>
        <v/>
      </c>
      <c r="D26" s="144" t="s">
        <v>65</v>
      </c>
      <c r="E26" s="145" t="s">
        <v>225</v>
      </c>
      <c r="F26" s="146" t="s">
        <v>226</v>
      </c>
      <c r="G26" s="147" t="str">
        <f t="shared" si="4"/>
        <v>MUELLER Burkhart</v>
      </c>
      <c r="H26" s="148" t="str">
        <f>+IF(YEAR(Címlap!$B$5)-M26&gt;18,"","J")</f>
        <v/>
      </c>
      <c r="I26" s="158"/>
      <c r="J26" s="159" t="s">
        <v>105</v>
      </c>
      <c r="K26" s="181" t="s">
        <v>346</v>
      </c>
      <c r="L26" s="168">
        <v>74913</v>
      </c>
      <c r="M26" s="162">
        <v>0</v>
      </c>
      <c r="N26" s="120">
        <v>240</v>
      </c>
      <c r="O26" s="116">
        <v>180</v>
      </c>
      <c r="P26" s="116">
        <v>180</v>
      </c>
      <c r="Q26" s="116">
        <v>180</v>
      </c>
      <c r="R26" s="117">
        <v>180</v>
      </c>
      <c r="S26" s="116">
        <v>180</v>
      </c>
      <c r="T26" s="226">
        <v>180</v>
      </c>
      <c r="U26" s="149">
        <f t="shared" si="0"/>
        <v>1320</v>
      </c>
      <c r="V26" s="123">
        <v>221</v>
      </c>
      <c r="W26" s="156"/>
      <c r="X26" s="161"/>
      <c r="Y26" s="150">
        <f t="shared" si="1"/>
        <v>1541</v>
      </c>
      <c r="Z26" s="155">
        <f t="shared" si="5"/>
        <v>0</v>
      </c>
      <c r="AA26" s="152">
        <f t="shared" si="6"/>
        <v>1</v>
      </c>
      <c r="AB26" s="50" t="str">
        <f t="shared" si="7"/>
        <v>F1A</v>
      </c>
      <c r="AC26" s="50" t="s">
        <v>609</v>
      </c>
      <c r="AD26" s="41">
        <f>+IF(AND(OR(B26&lt;=$AG$4,U26=$U$6),B26&lt;15),ROUNDUP(AVERAGEIFS(Segédlet!$B$6:$B$19,Segédlet!$A$6:$A$19,"&gt;="&amp;$B26,Segédlet!$A$6:$A$19,"&lt;"&amp;($B26+$AE26)),0),0)</f>
        <v>0</v>
      </c>
      <c r="AE26" s="41">
        <f t="shared" si="8"/>
        <v>1</v>
      </c>
      <c r="AF26" s="41"/>
      <c r="AG26" s="41">
        <f>+IF(AD26&gt;0,INT(($AD$4-B26)/VLOOKUP($B$2,Segédlet!$A$23:$B$29,2,FALSE)),0)</f>
        <v>0</v>
      </c>
      <c r="AH26" s="47">
        <f t="shared" si="9"/>
        <v>1</v>
      </c>
      <c r="AI26" s="39"/>
      <c r="AJ26" s="39">
        <f t="shared" si="10"/>
        <v>0</v>
      </c>
      <c r="AK26" s="209">
        <f t="shared" si="11"/>
        <v>1</v>
      </c>
    </row>
    <row r="27" spans="1:37" ht="15" customHeight="1">
      <c r="A27" s="214" t="s">
        <v>172</v>
      </c>
      <c r="B27" s="153">
        <f t="shared" si="2"/>
        <v>21</v>
      </c>
      <c r="C27" s="154" t="str">
        <f t="shared" si="3"/>
        <v/>
      </c>
      <c r="D27" s="144" t="s">
        <v>310</v>
      </c>
      <c r="E27" s="145" t="s">
        <v>188</v>
      </c>
      <c r="F27" s="146" t="s">
        <v>189</v>
      </c>
      <c r="G27" s="147" t="str">
        <f t="shared" si="4"/>
        <v>KUSICKA Igor</v>
      </c>
      <c r="H27" s="148" t="str">
        <f>+IF(YEAR(Címlap!$B$5)-M27&gt;18,"","J")</f>
        <v/>
      </c>
      <c r="I27" s="113"/>
      <c r="J27" s="113" t="s">
        <v>142</v>
      </c>
      <c r="K27" s="175" t="s">
        <v>332</v>
      </c>
      <c r="L27" s="112">
        <v>61267</v>
      </c>
      <c r="M27" s="114">
        <v>0</v>
      </c>
      <c r="N27" s="120">
        <v>240</v>
      </c>
      <c r="O27" s="116">
        <v>180</v>
      </c>
      <c r="P27" s="116">
        <v>180</v>
      </c>
      <c r="Q27" s="116">
        <v>180</v>
      </c>
      <c r="R27" s="116">
        <v>180</v>
      </c>
      <c r="S27" s="116">
        <v>180</v>
      </c>
      <c r="T27" s="226">
        <v>180</v>
      </c>
      <c r="U27" s="149">
        <f t="shared" si="0"/>
        <v>1320</v>
      </c>
      <c r="V27" s="123">
        <v>193</v>
      </c>
      <c r="W27" s="116"/>
      <c r="X27" s="117"/>
      <c r="Y27" s="150">
        <f t="shared" si="1"/>
        <v>1513</v>
      </c>
      <c r="Z27" s="155">
        <f t="shared" si="5"/>
        <v>0</v>
      </c>
      <c r="AA27" s="152">
        <f t="shared" si="6"/>
        <v>1</v>
      </c>
      <c r="AB27" s="50" t="str">
        <f t="shared" si="7"/>
        <v>F1A</v>
      </c>
      <c r="AC27" s="50" t="s">
        <v>609</v>
      </c>
      <c r="AD27" s="41">
        <f>+IF(AND(OR(B27&lt;=$AG$4,U27=$U$6),B27&lt;15),ROUNDUP(AVERAGEIFS(Segédlet!$B$6:$B$19,Segédlet!$A$6:$A$19,"&gt;="&amp;$B27,Segédlet!$A$6:$A$19,"&lt;"&amp;($B27+$AE27)),0),0)</f>
        <v>0</v>
      </c>
      <c r="AE27" s="41">
        <f t="shared" si="8"/>
        <v>1</v>
      </c>
      <c r="AF27" s="41"/>
      <c r="AG27" s="41">
        <f>+IF(AD27&gt;0,INT(($AD$4-B27)/VLOOKUP($B$2,Segédlet!$A$23:$B$29,2,FALSE)),0)</f>
        <v>0</v>
      </c>
      <c r="AH27" s="47">
        <f t="shared" si="9"/>
        <v>1</v>
      </c>
      <c r="AI27" s="39"/>
      <c r="AJ27" s="39">
        <f t="shared" si="10"/>
        <v>0</v>
      </c>
      <c r="AK27" s="209">
        <f t="shared" si="11"/>
        <v>1</v>
      </c>
    </row>
    <row r="28" spans="1:37" ht="15" customHeight="1">
      <c r="A28" s="214" t="s">
        <v>671</v>
      </c>
      <c r="B28" s="153">
        <f t="shared" si="2"/>
        <v>22</v>
      </c>
      <c r="C28" s="154" t="str">
        <f t="shared" si="3"/>
        <v/>
      </c>
      <c r="D28" s="144" t="s">
        <v>62</v>
      </c>
      <c r="E28" s="145" t="s">
        <v>221</v>
      </c>
      <c r="F28" s="146" t="s">
        <v>222</v>
      </c>
      <c r="G28" s="147" t="str">
        <f t="shared" si="4"/>
        <v>ADAMETZ  Frank</v>
      </c>
      <c r="H28" s="148" t="str">
        <f>+IF(YEAR(Címlap!$B$5)-M28&gt;18,"","J")</f>
        <v/>
      </c>
      <c r="I28" s="158"/>
      <c r="J28" s="159" t="s">
        <v>105</v>
      </c>
      <c r="K28" s="178" t="s">
        <v>345</v>
      </c>
      <c r="L28" s="160">
        <v>19495</v>
      </c>
      <c r="M28" s="162">
        <v>1973</v>
      </c>
      <c r="N28" s="120">
        <v>240</v>
      </c>
      <c r="O28" s="116">
        <v>180</v>
      </c>
      <c r="P28" s="116">
        <v>180</v>
      </c>
      <c r="Q28" s="116">
        <v>180</v>
      </c>
      <c r="R28" s="117">
        <v>180</v>
      </c>
      <c r="S28" s="116">
        <v>180</v>
      </c>
      <c r="T28" s="226">
        <v>180</v>
      </c>
      <c r="U28" s="149">
        <f t="shared" si="0"/>
        <v>1320</v>
      </c>
      <c r="V28" s="123">
        <v>188</v>
      </c>
      <c r="W28" s="156"/>
      <c r="X28" s="161"/>
      <c r="Y28" s="150">
        <f t="shared" si="1"/>
        <v>1508</v>
      </c>
      <c r="Z28" s="155">
        <f t="shared" si="5"/>
        <v>0</v>
      </c>
      <c r="AA28" s="152">
        <f t="shared" si="6"/>
        <v>1</v>
      </c>
      <c r="AB28" s="50" t="str">
        <f t="shared" si="7"/>
        <v>F1A</v>
      </c>
      <c r="AC28" s="50" t="s">
        <v>609</v>
      </c>
      <c r="AD28" s="41">
        <f>+IF(AND(OR(B28&lt;=$AG$4,U28=$U$6),B28&lt;15),ROUNDUP(AVERAGEIFS(Segédlet!$B$6:$B$19,Segédlet!$A$6:$A$19,"&gt;="&amp;$B28,Segédlet!$A$6:$A$19,"&lt;"&amp;($B28+$AE28)),0),0)</f>
        <v>0</v>
      </c>
      <c r="AE28" s="41">
        <f t="shared" si="8"/>
        <v>1</v>
      </c>
      <c r="AF28" s="41"/>
      <c r="AG28" s="41">
        <f>+IF(AD28&gt;0,INT(($AD$4-B28)/VLOOKUP($B$2,Segédlet!$A$23:$B$29,2,FALSE)),0)</f>
        <v>0</v>
      </c>
      <c r="AH28" s="47">
        <f t="shared" si="9"/>
        <v>1</v>
      </c>
      <c r="AI28" s="39"/>
      <c r="AJ28" s="39">
        <f t="shared" si="10"/>
        <v>0</v>
      </c>
      <c r="AK28" s="209">
        <f t="shared" si="11"/>
        <v>1</v>
      </c>
    </row>
    <row r="29" spans="1:37" ht="15" customHeight="1">
      <c r="A29" s="214" t="s">
        <v>675</v>
      </c>
      <c r="B29" s="153">
        <f t="shared" si="2"/>
        <v>23</v>
      </c>
      <c r="C29" s="154" t="str">
        <f t="shared" si="3"/>
        <v/>
      </c>
      <c r="D29" s="144" t="s">
        <v>67</v>
      </c>
      <c r="E29" s="145" t="s">
        <v>253</v>
      </c>
      <c r="F29" s="146" t="s">
        <v>162</v>
      </c>
      <c r="G29" s="147" t="str">
        <f t="shared" si="4"/>
        <v>VERNYIK László</v>
      </c>
      <c r="H29" s="148" t="str">
        <f>+IF(YEAR(Címlap!$B$5)-M29&gt;18,"","J")</f>
        <v/>
      </c>
      <c r="I29" s="158"/>
      <c r="J29" s="159" t="s">
        <v>16</v>
      </c>
      <c r="K29" s="178" t="s">
        <v>40</v>
      </c>
      <c r="L29" s="160">
        <v>84304</v>
      </c>
      <c r="M29" s="162">
        <v>1972</v>
      </c>
      <c r="N29" s="120">
        <v>240</v>
      </c>
      <c r="O29" s="116">
        <v>180</v>
      </c>
      <c r="P29" s="116">
        <v>180</v>
      </c>
      <c r="Q29" s="116">
        <v>180</v>
      </c>
      <c r="R29" s="116">
        <v>180</v>
      </c>
      <c r="S29" s="116">
        <v>180</v>
      </c>
      <c r="T29" s="226">
        <v>180</v>
      </c>
      <c r="U29" s="149">
        <f t="shared" si="0"/>
        <v>1320</v>
      </c>
      <c r="V29" s="123">
        <v>183</v>
      </c>
      <c r="W29" s="156"/>
      <c r="X29" s="161"/>
      <c r="Y29" s="150">
        <f t="shared" si="1"/>
        <v>1503</v>
      </c>
      <c r="Z29" s="155">
        <f t="shared" si="5"/>
        <v>0</v>
      </c>
      <c r="AA29" s="152">
        <f t="shared" si="6"/>
        <v>1</v>
      </c>
      <c r="AB29" s="50" t="str">
        <f t="shared" si="7"/>
        <v>F1A</v>
      </c>
      <c r="AC29" s="50" t="s">
        <v>609</v>
      </c>
      <c r="AD29" s="41">
        <f>+IF(AND(OR(B29&lt;=$AG$4,U29=$U$6),B29&lt;15),ROUNDUP(AVERAGEIFS(Segédlet!$B$6:$B$19,Segédlet!$A$6:$A$19,"&gt;="&amp;$B29,Segédlet!$A$6:$A$19,"&lt;"&amp;($B29+$AE29)),0),0)</f>
        <v>0</v>
      </c>
      <c r="AE29" s="41">
        <f t="shared" si="8"/>
        <v>1</v>
      </c>
      <c r="AF29" s="41"/>
      <c r="AG29" s="41">
        <f>+IF(AD29&gt;0,INT(($AD$4-B29)/VLOOKUP($B$2,Segédlet!$A$23:$B$29,2,FALSE)),0)</f>
        <v>0</v>
      </c>
      <c r="AH29" s="47">
        <f t="shared" si="9"/>
        <v>1</v>
      </c>
      <c r="AI29" s="39"/>
      <c r="AJ29" s="39">
        <f t="shared" si="10"/>
        <v>0</v>
      </c>
      <c r="AK29" s="209">
        <f t="shared" si="11"/>
        <v>1</v>
      </c>
    </row>
    <row r="30" spans="1:37" ht="15" customHeight="1">
      <c r="A30" s="214" t="s">
        <v>676</v>
      </c>
      <c r="B30" s="153">
        <f t="shared" si="2"/>
        <v>24</v>
      </c>
      <c r="C30" s="154" t="str">
        <f t="shared" si="3"/>
        <v/>
      </c>
      <c r="D30" s="144" t="s">
        <v>82</v>
      </c>
      <c r="E30" s="145" t="s">
        <v>270</v>
      </c>
      <c r="F30" s="146" t="s">
        <v>269</v>
      </c>
      <c r="G30" s="147" t="str">
        <f t="shared" si="4"/>
        <v>LOMOV Mikhail</v>
      </c>
      <c r="H30" s="148" t="str">
        <f>+IF(YEAR(Címlap!$B$5)-M30&gt;18,"","J")</f>
        <v/>
      </c>
      <c r="I30" s="167"/>
      <c r="J30" s="159" t="s">
        <v>101</v>
      </c>
      <c r="K30" s="181" t="s">
        <v>362</v>
      </c>
      <c r="L30" s="168">
        <v>23985</v>
      </c>
      <c r="M30" s="162">
        <v>0</v>
      </c>
      <c r="N30" s="120">
        <v>240</v>
      </c>
      <c r="O30" s="116">
        <v>180</v>
      </c>
      <c r="P30" s="116">
        <v>180</v>
      </c>
      <c r="Q30" s="116">
        <v>180</v>
      </c>
      <c r="R30" s="116">
        <v>180</v>
      </c>
      <c r="S30" s="116">
        <v>180</v>
      </c>
      <c r="T30" s="226">
        <v>180</v>
      </c>
      <c r="U30" s="149">
        <f t="shared" si="0"/>
        <v>1320</v>
      </c>
      <c r="V30" s="123">
        <v>180</v>
      </c>
      <c r="W30" s="156"/>
      <c r="X30" s="161"/>
      <c r="Y30" s="150">
        <f t="shared" si="1"/>
        <v>1500</v>
      </c>
      <c r="Z30" s="155">
        <f t="shared" si="5"/>
        <v>0</v>
      </c>
      <c r="AA30" s="152">
        <f t="shared" si="6"/>
        <v>1</v>
      </c>
      <c r="AB30" s="50" t="str">
        <f t="shared" si="7"/>
        <v>F1A</v>
      </c>
      <c r="AC30" s="50" t="s">
        <v>609</v>
      </c>
      <c r="AD30" s="41">
        <f>+IF(AND(OR(B30&lt;=$AG$4,U30=$U$6),B30&lt;15),ROUNDUP(AVERAGEIFS(Segédlet!$B$6:$B$19,Segédlet!$A$6:$A$19,"&gt;="&amp;$B30,Segédlet!$A$6:$A$19,"&lt;"&amp;($B30+$AE30)),0),0)</f>
        <v>0</v>
      </c>
      <c r="AE30" s="41">
        <f t="shared" si="8"/>
        <v>1</v>
      </c>
      <c r="AF30" s="41"/>
      <c r="AG30" s="41">
        <f>+IF(AD30&gt;0,INT(($AD$4-B30)/VLOOKUP($B$2,Segédlet!$A$23:$B$29,2,FALSE)),0)</f>
        <v>0</v>
      </c>
      <c r="AH30" s="47">
        <f t="shared" si="9"/>
        <v>1</v>
      </c>
      <c r="AI30" s="39"/>
      <c r="AJ30" s="39">
        <f t="shared" si="10"/>
        <v>0</v>
      </c>
      <c r="AK30" s="209">
        <f t="shared" si="11"/>
        <v>1</v>
      </c>
    </row>
    <row r="31" spans="1:37" ht="15" customHeight="1">
      <c r="A31" s="213" t="s">
        <v>679</v>
      </c>
      <c r="B31" s="153">
        <f t="shared" si="2"/>
        <v>25</v>
      </c>
      <c r="C31" s="154" t="str">
        <f t="shared" si="3"/>
        <v/>
      </c>
      <c r="D31" s="144" t="s">
        <v>326</v>
      </c>
      <c r="E31" s="145" t="s">
        <v>299</v>
      </c>
      <c r="F31" s="146" t="s">
        <v>301</v>
      </c>
      <c r="G31" s="147" t="str">
        <f t="shared" si="4"/>
        <v>GRUSHKOVSKIY Yuri</v>
      </c>
      <c r="H31" s="148" t="str">
        <f>+IF(YEAR(Címlap!$B$5)-M31&gt;18,"","J")</f>
        <v/>
      </c>
      <c r="I31" s="158"/>
      <c r="J31" s="159" t="s">
        <v>111</v>
      </c>
      <c r="K31" s="178">
        <v>238345</v>
      </c>
      <c r="L31" s="160">
        <v>123667</v>
      </c>
      <c r="M31" s="162">
        <v>0</v>
      </c>
      <c r="N31" s="120">
        <v>240</v>
      </c>
      <c r="O31" s="116">
        <v>180</v>
      </c>
      <c r="P31" s="116">
        <v>180</v>
      </c>
      <c r="Q31" s="116">
        <v>180</v>
      </c>
      <c r="R31" s="116">
        <v>180</v>
      </c>
      <c r="S31" s="116">
        <v>180</v>
      </c>
      <c r="T31" s="226">
        <v>180</v>
      </c>
      <c r="U31" s="149">
        <f t="shared" si="0"/>
        <v>1320</v>
      </c>
      <c r="V31" s="123">
        <v>170</v>
      </c>
      <c r="W31" s="156"/>
      <c r="X31" s="161"/>
      <c r="Y31" s="150">
        <f t="shared" si="1"/>
        <v>1490</v>
      </c>
      <c r="Z31" s="155">
        <f t="shared" si="5"/>
        <v>0</v>
      </c>
      <c r="AA31" s="152">
        <f t="shared" si="6"/>
        <v>1</v>
      </c>
      <c r="AB31" s="50" t="str">
        <f t="shared" si="7"/>
        <v>F1A</v>
      </c>
      <c r="AC31" s="50" t="s">
        <v>609</v>
      </c>
      <c r="AD31" s="41">
        <f>+IF(AND(OR(B31&lt;=$AG$4,U31=$U$6),B31&lt;15),ROUNDUP(AVERAGEIFS(Segédlet!$B$6:$B$19,Segédlet!$A$6:$A$19,"&gt;="&amp;$B31,Segédlet!$A$6:$A$19,"&lt;"&amp;($B31+$AE31)),0),0)</f>
        <v>0</v>
      </c>
      <c r="AE31" s="41">
        <f t="shared" si="8"/>
        <v>1</v>
      </c>
      <c r="AF31" s="41"/>
      <c r="AG31" s="41">
        <f>+IF(AD31&gt;0,INT(($AD$4-B31)/VLOOKUP($B$2,Segédlet!$A$23:$B$29,2,FALSE)),0)</f>
        <v>0</v>
      </c>
      <c r="AH31" s="47">
        <f t="shared" si="9"/>
        <v>1</v>
      </c>
      <c r="AI31" s="39"/>
      <c r="AJ31" s="39">
        <f t="shared" si="10"/>
        <v>0</v>
      </c>
      <c r="AK31" s="209">
        <f t="shared" si="11"/>
        <v>1</v>
      </c>
    </row>
    <row r="32" spans="1:37" ht="15" customHeight="1">
      <c r="A32" s="213" t="s">
        <v>175</v>
      </c>
      <c r="B32" s="153">
        <f t="shared" si="2"/>
        <v>26</v>
      </c>
      <c r="C32" s="154" t="str">
        <f t="shared" si="3"/>
        <v/>
      </c>
      <c r="D32" s="144" t="s">
        <v>87</v>
      </c>
      <c r="E32" s="145" t="s">
        <v>258</v>
      </c>
      <c r="F32" s="146" t="s">
        <v>259</v>
      </c>
      <c r="G32" s="147" t="str">
        <f t="shared" si="4"/>
        <v>KRAUS Yaron</v>
      </c>
      <c r="H32" s="148" t="str">
        <f>+IF(YEAR(Címlap!$B$5)-M32&gt;18,"","J")</f>
        <v/>
      </c>
      <c r="I32" s="158"/>
      <c r="J32" s="159" t="s">
        <v>98</v>
      </c>
      <c r="K32" s="178">
        <v>43203</v>
      </c>
      <c r="L32" s="160">
        <v>78423</v>
      </c>
      <c r="M32" s="162">
        <v>1974</v>
      </c>
      <c r="N32" s="120">
        <v>240</v>
      </c>
      <c r="O32" s="116">
        <v>180</v>
      </c>
      <c r="P32" s="116">
        <v>180</v>
      </c>
      <c r="Q32" s="116">
        <v>180</v>
      </c>
      <c r="R32" s="116">
        <v>180</v>
      </c>
      <c r="S32" s="116">
        <v>180</v>
      </c>
      <c r="T32" s="226">
        <v>180</v>
      </c>
      <c r="U32" s="149">
        <f t="shared" si="0"/>
        <v>1320</v>
      </c>
      <c r="V32" s="123">
        <v>159</v>
      </c>
      <c r="W32" s="156"/>
      <c r="X32" s="161"/>
      <c r="Y32" s="150">
        <f t="shared" si="1"/>
        <v>1479</v>
      </c>
      <c r="Z32" s="155">
        <f t="shared" si="5"/>
        <v>0</v>
      </c>
      <c r="AA32" s="152">
        <f t="shared" si="6"/>
        <v>1</v>
      </c>
      <c r="AB32" s="50" t="str">
        <f t="shared" si="7"/>
        <v>F1A</v>
      </c>
      <c r="AC32" s="50" t="s">
        <v>609</v>
      </c>
      <c r="AD32" s="41">
        <f>+IF(AND(OR(B32&lt;=$AG$4,U32=$U$6),B32&lt;15),ROUNDUP(AVERAGEIFS(Segédlet!$B$6:$B$19,Segédlet!$A$6:$A$19,"&gt;="&amp;$B32,Segédlet!$A$6:$A$19,"&lt;"&amp;($B32+$AE32)),0),0)</f>
        <v>0</v>
      </c>
      <c r="AE32" s="41">
        <f t="shared" si="8"/>
        <v>1</v>
      </c>
      <c r="AF32" s="41"/>
      <c r="AG32" s="41">
        <f>+IF(AD32&gt;0,INT(($AD$4-B32)/VLOOKUP($B$2,Segédlet!$A$23:$B$29,2,FALSE)),0)</f>
        <v>0</v>
      </c>
      <c r="AH32" s="47">
        <f t="shared" si="9"/>
        <v>1</v>
      </c>
      <c r="AI32" s="39"/>
      <c r="AJ32" s="39">
        <f t="shared" si="10"/>
        <v>0</v>
      </c>
      <c r="AK32" s="209">
        <f t="shared" si="11"/>
        <v>1</v>
      </c>
    </row>
    <row r="33" spans="1:37" ht="15" customHeight="1">
      <c r="A33" s="214" t="s">
        <v>172</v>
      </c>
      <c r="B33" s="153">
        <f t="shared" si="2"/>
        <v>27</v>
      </c>
      <c r="C33" s="154">
        <f t="shared" si="3"/>
        <v>1</v>
      </c>
      <c r="D33" s="144" t="s">
        <v>74</v>
      </c>
      <c r="E33" s="145" t="s">
        <v>195</v>
      </c>
      <c r="F33" s="146" t="s">
        <v>196</v>
      </c>
      <c r="G33" s="147" t="str">
        <f t="shared" si="4"/>
        <v>KULICH Matous</v>
      </c>
      <c r="H33" s="148" t="str">
        <f>+IF(YEAR(Címlap!$B$5)-M33&gt;18,"","J")</f>
        <v>J</v>
      </c>
      <c r="I33" s="113"/>
      <c r="J33" s="113" t="s">
        <v>138</v>
      </c>
      <c r="K33" s="183" t="s">
        <v>336</v>
      </c>
      <c r="L33" s="114">
        <v>87912</v>
      </c>
      <c r="M33" s="114">
        <v>2000</v>
      </c>
      <c r="N33" s="120">
        <v>240</v>
      </c>
      <c r="O33" s="116">
        <v>180</v>
      </c>
      <c r="P33" s="116">
        <v>180</v>
      </c>
      <c r="Q33" s="116">
        <v>180</v>
      </c>
      <c r="R33" s="117">
        <v>180</v>
      </c>
      <c r="S33" s="116">
        <v>180</v>
      </c>
      <c r="T33" s="226">
        <v>180</v>
      </c>
      <c r="U33" s="149">
        <f t="shared" si="0"/>
        <v>1320</v>
      </c>
      <c r="V33" s="123">
        <v>135</v>
      </c>
      <c r="W33" s="116"/>
      <c r="X33" s="117"/>
      <c r="Y33" s="150">
        <f t="shared" si="1"/>
        <v>1455</v>
      </c>
      <c r="Z33" s="155">
        <f t="shared" si="5"/>
        <v>0</v>
      </c>
      <c r="AA33" s="152">
        <f t="shared" si="6"/>
        <v>1</v>
      </c>
      <c r="AB33" s="50" t="str">
        <f t="shared" si="7"/>
        <v>F1A</v>
      </c>
      <c r="AC33" s="50" t="s">
        <v>609</v>
      </c>
      <c r="AD33" s="41">
        <f>+IF(AND(OR(B33&lt;=$AG$4,U33=$U$6),B33&lt;15),ROUNDUP(AVERAGEIFS(Segédlet!$B$6:$B$19,Segédlet!$A$6:$A$19,"&gt;="&amp;$B33,Segédlet!$A$6:$A$19,"&lt;"&amp;($B33+$AE33)),0),0)</f>
        <v>0</v>
      </c>
      <c r="AE33" s="41">
        <f t="shared" si="8"/>
        <v>1</v>
      </c>
      <c r="AF33" s="41"/>
      <c r="AG33" s="41">
        <f>+IF(AD33&gt;0,INT(($AD$4-B33)/VLOOKUP($B$2,Segédlet!$A$23:$B$29,2,FALSE)),0)</f>
        <v>0</v>
      </c>
      <c r="AH33" s="47">
        <f t="shared" si="9"/>
        <v>1</v>
      </c>
      <c r="AI33" s="39"/>
      <c r="AJ33" s="39">
        <f t="shared" si="10"/>
        <v>1455</v>
      </c>
      <c r="AK33" s="209">
        <f t="shared" si="11"/>
        <v>1</v>
      </c>
    </row>
    <row r="34" spans="1:37" ht="15" customHeight="1">
      <c r="A34" s="213" t="s">
        <v>674</v>
      </c>
      <c r="B34" s="153">
        <f t="shared" si="2"/>
        <v>28</v>
      </c>
      <c r="C34" s="154" t="str">
        <f t="shared" si="3"/>
        <v/>
      </c>
      <c r="D34" s="144" t="s">
        <v>58</v>
      </c>
      <c r="E34" s="145" t="s">
        <v>247</v>
      </c>
      <c r="F34" s="146" t="s">
        <v>166</v>
      </c>
      <c r="G34" s="147" t="str">
        <f t="shared" si="4"/>
        <v>HALÁSZ SZABÓ István</v>
      </c>
      <c r="H34" s="148" t="str">
        <f>+IF(YEAR(Címlap!$B$5)-M34&gt;18,"","J")</f>
        <v/>
      </c>
      <c r="I34" s="158"/>
      <c r="J34" s="159" t="s">
        <v>16</v>
      </c>
      <c r="K34" s="178" t="s">
        <v>356</v>
      </c>
      <c r="L34" s="160">
        <v>81432</v>
      </c>
      <c r="M34" s="162">
        <v>1968</v>
      </c>
      <c r="N34" s="120">
        <v>240</v>
      </c>
      <c r="O34" s="116">
        <v>180</v>
      </c>
      <c r="P34" s="116">
        <v>180</v>
      </c>
      <c r="Q34" s="116">
        <v>180</v>
      </c>
      <c r="R34" s="117">
        <v>180</v>
      </c>
      <c r="S34" s="116">
        <v>180</v>
      </c>
      <c r="T34" s="226">
        <v>180</v>
      </c>
      <c r="U34" s="149">
        <f t="shared" si="0"/>
        <v>1320</v>
      </c>
      <c r="V34" s="123">
        <v>133</v>
      </c>
      <c r="W34" s="156"/>
      <c r="X34" s="161"/>
      <c r="Y34" s="150">
        <f t="shared" si="1"/>
        <v>1453</v>
      </c>
      <c r="Z34" s="155">
        <f t="shared" si="5"/>
        <v>0</v>
      </c>
      <c r="AA34" s="152">
        <f t="shared" si="6"/>
        <v>1</v>
      </c>
      <c r="AB34" s="50" t="str">
        <f t="shared" si="7"/>
        <v>F1A</v>
      </c>
      <c r="AC34" s="50" t="s">
        <v>609</v>
      </c>
      <c r="AD34" s="41">
        <f>+IF(AND(OR(B34&lt;=$AG$4,U34=$U$6),B34&lt;15),ROUNDUP(AVERAGEIFS(Segédlet!$B$6:$B$19,Segédlet!$A$6:$A$19,"&gt;="&amp;$B34,Segédlet!$A$6:$A$19,"&lt;"&amp;($B34+$AE34)),0),0)</f>
        <v>0</v>
      </c>
      <c r="AE34" s="41">
        <f t="shared" si="8"/>
        <v>1</v>
      </c>
      <c r="AF34" s="41"/>
      <c r="AG34" s="41">
        <f>+IF(AD34&gt;0,INT(($AD$4-B34)/VLOOKUP($B$2,Segédlet!$A$23:$B$29,2,FALSE)),0)</f>
        <v>0</v>
      </c>
      <c r="AH34" s="47">
        <f t="shared" si="9"/>
        <v>1</v>
      </c>
      <c r="AI34" s="39"/>
      <c r="AJ34" s="39">
        <f t="shared" si="10"/>
        <v>0</v>
      </c>
      <c r="AK34" s="209">
        <f t="shared" si="11"/>
        <v>1</v>
      </c>
    </row>
    <row r="35" spans="1:37" ht="15" customHeight="1">
      <c r="A35" s="213" t="s">
        <v>677</v>
      </c>
      <c r="B35" s="153">
        <f t="shared" si="2"/>
        <v>29</v>
      </c>
      <c r="C35" s="154">
        <f t="shared" si="3"/>
        <v>2</v>
      </c>
      <c r="D35" s="144" t="s">
        <v>91</v>
      </c>
      <c r="E35" s="145" t="s">
        <v>282</v>
      </c>
      <c r="F35" s="146" t="s">
        <v>283</v>
      </c>
      <c r="G35" s="147" t="str">
        <f t="shared" si="4"/>
        <v>KLOBUŠICKÝ  Filip</v>
      </c>
      <c r="H35" s="148" t="str">
        <f>+IF(YEAR(Címlap!$B$5)-M35&gt;18,"","J")</f>
        <v>J</v>
      </c>
      <c r="I35" s="158"/>
      <c r="J35" s="159" t="s">
        <v>107</v>
      </c>
      <c r="K35" s="178" t="s">
        <v>368</v>
      </c>
      <c r="L35" s="160">
        <v>80102</v>
      </c>
      <c r="M35" s="162">
        <v>2001</v>
      </c>
      <c r="N35" s="120">
        <v>240</v>
      </c>
      <c r="O35" s="116">
        <v>180</v>
      </c>
      <c r="P35" s="116">
        <v>180</v>
      </c>
      <c r="Q35" s="116">
        <v>180</v>
      </c>
      <c r="R35" s="116">
        <v>180</v>
      </c>
      <c r="S35" s="116">
        <v>180</v>
      </c>
      <c r="T35" s="226">
        <v>180</v>
      </c>
      <c r="U35" s="149">
        <f t="shared" si="0"/>
        <v>1320</v>
      </c>
      <c r="V35" s="123">
        <v>127</v>
      </c>
      <c r="W35" s="156"/>
      <c r="X35" s="161"/>
      <c r="Y35" s="150">
        <f t="shared" si="1"/>
        <v>1447</v>
      </c>
      <c r="Z35" s="155">
        <f t="shared" si="5"/>
        <v>0</v>
      </c>
      <c r="AA35" s="152">
        <f t="shared" si="6"/>
        <v>1</v>
      </c>
      <c r="AB35" s="50" t="str">
        <f t="shared" si="7"/>
        <v>F1A</v>
      </c>
      <c r="AC35" s="50" t="s">
        <v>609</v>
      </c>
      <c r="AD35" s="41">
        <f>+IF(AND(OR(B35&lt;=$AG$4,U35=$U$6),B35&lt;15),ROUNDUP(AVERAGEIFS(Segédlet!$B$6:$B$19,Segédlet!$A$6:$A$19,"&gt;="&amp;$B35,Segédlet!$A$6:$A$19,"&lt;"&amp;($B35+$AE35)),0),0)</f>
        <v>0</v>
      </c>
      <c r="AE35" s="41">
        <f t="shared" si="8"/>
        <v>1</v>
      </c>
      <c r="AF35" s="41"/>
      <c r="AG35" s="41">
        <f>+IF(AD35&gt;0,INT(($AD$4-B35)/VLOOKUP($B$2,Segédlet!$A$23:$B$29,2,FALSE)),0)</f>
        <v>0</v>
      </c>
      <c r="AH35" s="47">
        <f t="shared" si="9"/>
        <v>1</v>
      </c>
      <c r="AI35" s="39"/>
      <c r="AJ35" s="39">
        <f t="shared" si="10"/>
        <v>1447</v>
      </c>
      <c r="AK35" s="209">
        <f t="shared" si="11"/>
        <v>1</v>
      </c>
    </row>
    <row r="36" spans="1:37" ht="15" customHeight="1">
      <c r="A36" s="213" t="s">
        <v>670</v>
      </c>
      <c r="B36" s="153">
        <f t="shared" si="2"/>
        <v>30</v>
      </c>
      <c r="C36" s="154" t="str">
        <f t="shared" si="3"/>
        <v/>
      </c>
      <c r="D36" s="144" t="s">
        <v>45</v>
      </c>
      <c r="E36" s="145" t="s">
        <v>197</v>
      </c>
      <c r="F36" s="146" t="s">
        <v>198</v>
      </c>
      <c r="G36" s="147" t="str">
        <f t="shared" si="4"/>
        <v>VOSEJPKA Jan</v>
      </c>
      <c r="H36" s="148" t="str">
        <f>+IF(YEAR(Címlap!$B$5)-M36&gt;18,"","J")</f>
        <v/>
      </c>
      <c r="I36" s="113"/>
      <c r="J36" s="113" t="s">
        <v>138</v>
      </c>
      <c r="K36" s="183" t="s">
        <v>337</v>
      </c>
      <c r="L36" s="114">
        <v>16913</v>
      </c>
      <c r="M36" s="114">
        <v>1964</v>
      </c>
      <c r="N36" s="120">
        <v>240</v>
      </c>
      <c r="O36" s="116">
        <v>180</v>
      </c>
      <c r="P36" s="116">
        <v>180</v>
      </c>
      <c r="Q36" s="116">
        <v>180</v>
      </c>
      <c r="R36" s="116">
        <v>180</v>
      </c>
      <c r="S36" s="116">
        <v>180</v>
      </c>
      <c r="T36" s="226">
        <v>180</v>
      </c>
      <c r="U36" s="149">
        <f t="shared" si="0"/>
        <v>1320</v>
      </c>
      <c r="V36" s="123">
        <v>92</v>
      </c>
      <c r="W36" s="156"/>
      <c r="X36" s="117"/>
      <c r="Y36" s="150">
        <f t="shared" si="1"/>
        <v>1412</v>
      </c>
      <c r="Z36" s="155">
        <f t="shared" si="5"/>
        <v>0</v>
      </c>
      <c r="AA36" s="152">
        <f t="shared" si="6"/>
        <v>1</v>
      </c>
      <c r="AB36" s="50" t="str">
        <f t="shared" si="7"/>
        <v>F1A</v>
      </c>
      <c r="AC36" s="50" t="s">
        <v>609</v>
      </c>
      <c r="AD36" s="41">
        <f>+IF(AND(OR(B36&lt;=$AG$4,U36=$U$6),B36&lt;15),ROUNDUP(AVERAGEIFS(Segédlet!$B$6:$B$19,Segédlet!$A$6:$A$19,"&gt;="&amp;$B36,Segédlet!$A$6:$A$19,"&lt;"&amp;($B36+$AE36)),0),0)</f>
        <v>0</v>
      </c>
      <c r="AE36" s="41">
        <f t="shared" si="8"/>
        <v>1</v>
      </c>
      <c r="AF36" s="41"/>
      <c r="AG36" s="41">
        <f>+IF(AD36&gt;0,INT(($AD$4-B36)/VLOOKUP($B$2,Segédlet!$A$23:$B$29,2,FALSE)),0)</f>
        <v>0</v>
      </c>
      <c r="AH36" s="47">
        <f t="shared" si="9"/>
        <v>1</v>
      </c>
      <c r="AI36" s="39"/>
      <c r="AJ36" s="39">
        <f t="shared" si="10"/>
        <v>0</v>
      </c>
      <c r="AK36" s="209">
        <f t="shared" si="11"/>
        <v>1</v>
      </c>
    </row>
    <row r="37" spans="1:37" ht="15" customHeight="1">
      <c r="A37" s="213" t="s">
        <v>670</v>
      </c>
      <c r="B37" s="153">
        <f t="shared" si="2"/>
        <v>31</v>
      </c>
      <c r="C37" s="154" t="str">
        <f t="shared" si="3"/>
        <v/>
      </c>
      <c r="D37" s="144" t="s">
        <v>59</v>
      </c>
      <c r="E37" s="145" t="s">
        <v>205</v>
      </c>
      <c r="F37" s="146" t="s">
        <v>206</v>
      </c>
      <c r="G37" s="147" t="str">
        <f t="shared" si="4"/>
        <v>BERNARD Gilles</v>
      </c>
      <c r="H37" s="148" t="str">
        <f>+IF(YEAR(Címlap!$B$5)-M37&gt;18,"","J")</f>
        <v/>
      </c>
      <c r="I37" s="158"/>
      <c r="J37" s="159" t="s">
        <v>100</v>
      </c>
      <c r="K37" s="178" t="s">
        <v>340</v>
      </c>
      <c r="L37" s="160">
        <v>60360</v>
      </c>
      <c r="M37" s="160">
        <v>1959</v>
      </c>
      <c r="N37" s="120">
        <v>240</v>
      </c>
      <c r="O37" s="116">
        <v>180</v>
      </c>
      <c r="P37" s="116">
        <v>180</v>
      </c>
      <c r="Q37" s="116">
        <v>180</v>
      </c>
      <c r="R37" s="116">
        <v>180</v>
      </c>
      <c r="S37" s="116">
        <v>180</v>
      </c>
      <c r="T37" s="226">
        <v>180</v>
      </c>
      <c r="U37" s="149">
        <f t="shared" si="0"/>
        <v>1320</v>
      </c>
      <c r="V37" s="123">
        <v>63</v>
      </c>
      <c r="W37" s="156"/>
      <c r="X37" s="161"/>
      <c r="Y37" s="150">
        <f t="shared" si="1"/>
        <v>1383</v>
      </c>
      <c r="Z37" s="155">
        <f t="shared" si="5"/>
        <v>0</v>
      </c>
      <c r="AA37" s="152">
        <f t="shared" si="6"/>
        <v>1</v>
      </c>
      <c r="AB37" s="50" t="str">
        <f t="shared" si="7"/>
        <v>F1A</v>
      </c>
      <c r="AC37" s="50" t="s">
        <v>609</v>
      </c>
      <c r="AD37" s="41">
        <f>+IF(AND(OR(B37&lt;=$AG$4,U37=$U$6),B37&lt;15),ROUNDUP(AVERAGEIFS(Segédlet!$B$6:$B$19,Segédlet!$A$6:$A$19,"&gt;="&amp;$B37,Segédlet!$A$6:$A$19,"&lt;"&amp;($B37+$AE37)),0),0)</f>
        <v>0</v>
      </c>
      <c r="AE37" s="41">
        <f t="shared" si="8"/>
        <v>1</v>
      </c>
      <c r="AF37" s="41"/>
      <c r="AG37" s="41">
        <f>+IF(AD37&gt;0,INT(($AD$4-B37)/VLOOKUP($B$2,Segédlet!$A$23:$B$29,2,FALSE)),0)</f>
        <v>0</v>
      </c>
      <c r="AH37" s="47">
        <f t="shared" si="9"/>
        <v>1</v>
      </c>
      <c r="AI37" s="39"/>
      <c r="AJ37" s="39">
        <f t="shared" si="10"/>
        <v>0</v>
      </c>
      <c r="AK37" s="209">
        <f t="shared" si="11"/>
        <v>1</v>
      </c>
    </row>
    <row r="38" spans="1:37" ht="15" customHeight="1">
      <c r="A38" s="214" t="s">
        <v>679</v>
      </c>
      <c r="B38" s="153">
        <f t="shared" si="2"/>
        <v>32</v>
      </c>
      <c r="C38" s="154" t="str">
        <f t="shared" si="3"/>
        <v/>
      </c>
      <c r="D38" s="144" t="s">
        <v>612</v>
      </c>
      <c r="E38" s="145" t="s">
        <v>658</v>
      </c>
      <c r="F38" s="146" t="s">
        <v>659</v>
      </c>
      <c r="G38" s="147" t="str">
        <f t="shared" si="4"/>
        <v>LIMBERGER Siegfried</v>
      </c>
      <c r="H38" s="148" t="str">
        <f>+IF(YEAR(Címlap!$B$5)-M38&gt;18,"","J")</f>
        <v/>
      </c>
      <c r="I38" s="158"/>
      <c r="J38" s="159" t="s">
        <v>105</v>
      </c>
      <c r="K38" s="178" t="s">
        <v>667</v>
      </c>
      <c r="L38" s="162">
        <v>65867</v>
      </c>
      <c r="M38" s="162"/>
      <c r="N38" s="120">
        <v>240</v>
      </c>
      <c r="O38" s="116">
        <v>178</v>
      </c>
      <c r="P38" s="116">
        <v>180</v>
      </c>
      <c r="Q38" s="116">
        <v>180</v>
      </c>
      <c r="R38" s="117">
        <v>180</v>
      </c>
      <c r="S38" s="116">
        <v>180</v>
      </c>
      <c r="T38" s="226">
        <v>180</v>
      </c>
      <c r="U38" s="149">
        <f t="shared" ref="U38:U69" si="12">SUM(N38:T38)</f>
        <v>1318</v>
      </c>
      <c r="V38" s="123"/>
      <c r="W38" s="156"/>
      <c r="X38" s="161"/>
      <c r="Y38" s="150">
        <f t="shared" ref="Y38:Y69" si="13">+U38+V38+W38+X38</f>
        <v>1318</v>
      </c>
      <c r="Z38" s="155">
        <f t="shared" si="5"/>
        <v>0</v>
      </c>
      <c r="AA38" s="152">
        <f t="shared" si="6"/>
        <v>0.99848484848484853</v>
      </c>
      <c r="AB38" s="50" t="str">
        <f t="shared" si="7"/>
        <v>F1A</v>
      </c>
      <c r="AC38" s="50" t="s">
        <v>609</v>
      </c>
      <c r="AD38" s="41">
        <f>+IF(AND(OR(B38&lt;=$AG$4,U38=$U$6),B38&lt;15),ROUNDUP(AVERAGEIFS(Segédlet!$B$6:$B$19,Segédlet!$A$6:$A$19,"&gt;="&amp;$B38,Segédlet!$A$6:$A$19,"&lt;"&amp;($B38+$AE38)),0),0)</f>
        <v>0</v>
      </c>
      <c r="AE38" s="41">
        <f t="shared" si="8"/>
        <v>1</v>
      </c>
      <c r="AF38" s="41"/>
      <c r="AG38" s="41">
        <f>+IF(AD38&gt;0,INT(($AD$4-B38)/VLOOKUP($B$2,Segédlet!$A$23:$B$29,2,FALSE)),0)</f>
        <v>0</v>
      </c>
      <c r="AH38" s="47">
        <f t="shared" si="9"/>
        <v>0.99848484848484853</v>
      </c>
      <c r="AI38" s="39"/>
      <c r="AJ38" s="39">
        <f t="shared" si="10"/>
        <v>0</v>
      </c>
      <c r="AK38" s="209">
        <f t="shared" si="11"/>
        <v>0.99848484848484853</v>
      </c>
    </row>
    <row r="39" spans="1:37" ht="15" customHeight="1">
      <c r="A39" s="214" t="s">
        <v>174</v>
      </c>
      <c r="B39" s="153">
        <f t="shared" ref="B39:B70" si="14">+IF(Y39&gt;0,_xlfn.RANK.EQ(Y39,$Y$7:$Y$101),"")</f>
        <v>33</v>
      </c>
      <c r="C39" s="154" t="str">
        <f t="shared" ref="C39:C70" si="15">IF(H39="J",_xlfn.RANK.EQ(AJ39,$AJ$7:$AJ$101),"")</f>
        <v/>
      </c>
      <c r="D39" s="144" t="s">
        <v>611</v>
      </c>
      <c r="E39" s="145" t="s">
        <v>653</v>
      </c>
      <c r="F39" s="146" t="s">
        <v>301</v>
      </c>
      <c r="G39" s="147" t="str">
        <f t="shared" ref="G39:G70" si="16">UPPER(E39)&amp;" "&amp;F39</f>
        <v>EVDOKIMOV Yuri</v>
      </c>
      <c r="H39" s="148" t="str">
        <f>+IF(YEAR(Címlap!$B$5)-M39&gt;18,"","J")</f>
        <v/>
      </c>
      <c r="I39" s="158"/>
      <c r="J39" s="159" t="s">
        <v>101</v>
      </c>
      <c r="K39" s="178" t="s">
        <v>664</v>
      </c>
      <c r="L39" s="162">
        <v>91070</v>
      </c>
      <c r="M39" s="162"/>
      <c r="N39" s="120">
        <v>240</v>
      </c>
      <c r="O39" s="116">
        <v>180</v>
      </c>
      <c r="P39" s="116">
        <v>180</v>
      </c>
      <c r="Q39" s="116">
        <v>180</v>
      </c>
      <c r="R39" s="117">
        <v>164</v>
      </c>
      <c r="S39" s="116">
        <v>180</v>
      </c>
      <c r="T39" s="226">
        <v>180</v>
      </c>
      <c r="U39" s="149">
        <f t="shared" si="12"/>
        <v>1304</v>
      </c>
      <c r="V39" s="123"/>
      <c r="W39" s="156"/>
      <c r="X39" s="161"/>
      <c r="Y39" s="150">
        <f t="shared" si="13"/>
        <v>1304</v>
      </c>
      <c r="Z39" s="155">
        <f t="shared" ref="Z39:Z72" si="17">+AD39+AG39</f>
        <v>0</v>
      </c>
      <c r="AA39" s="152">
        <f t="shared" ref="AA39:AA70" si="18">+U39/IF($U$6&gt;450,$U$6,450)</f>
        <v>0.98787878787878791</v>
      </c>
      <c r="AB39" s="50" t="str">
        <f t="shared" ref="AB39:AB70" si="19">$B$2</f>
        <v>F1A</v>
      </c>
      <c r="AC39" s="50" t="s">
        <v>609</v>
      </c>
      <c r="AD39" s="41">
        <f>+IF(AND(OR(B39&lt;=$AG$4,U39=$U$6),B39&lt;15),ROUNDUP(AVERAGEIFS(Segédlet!$B$6:$B$19,Segédlet!$A$6:$A$19,"&gt;="&amp;$B39,Segédlet!$A$6:$A$19,"&lt;"&amp;($B39+$AE39)),0),0)</f>
        <v>0</v>
      </c>
      <c r="AE39" s="41">
        <f t="shared" ref="AE39:AE70" si="20">+COUNTIF($B$7:$B$101,B39)</f>
        <v>2</v>
      </c>
      <c r="AF39" s="41"/>
      <c r="AG39" s="41">
        <f>+IF(AD39&gt;0,INT(($AD$4-B39)/VLOOKUP($B$2,Segédlet!$A$23:$B$29,2,FALSE)),0)</f>
        <v>0</v>
      </c>
      <c r="AH39" s="47">
        <f t="shared" ref="AH39:AH70" si="21">IF($U39=0,"",$AA39)</f>
        <v>0.98787878787878791</v>
      </c>
      <c r="AI39" s="39"/>
      <c r="AJ39" s="39">
        <f t="shared" ref="AJ39:AJ70" si="22">+IF(H39="J",Y39,0)</f>
        <v>0</v>
      </c>
      <c r="AK39" s="209">
        <f t="shared" ref="AK39:AK70" si="23">U39/$U$6</f>
        <v>0.98787878787878791</v>
      </c>
    </row>
    <row r="40" spans="1:37" ht="15" customHeight="1">
      <c r="A40" s="214" t="s">
        <v>175</v>
      </c>
      <c r="B40" s="153">
        <f t="shared" si="14"/>
        <v>33</v>
      </c>
      <c r="C40" s="154" t="str">
        <f t="shared" si="15"/>
        <v/>
      </c>
      <c r="D40" s="144" t="s">
        <v>613</v>
      </c>
      <c r="E40" s="145" t="s">
        <v>660</v>
      </c>
      <c r="F40" s="146" t="s">
        <v>661</v>
      </c>
      <c r="G40" s="147" t="str">
        <f t="shared" si="16"/>
        <v>RAN Altman</v>
      </c>
      <c r="H40" s="148" t="str">
        <f>+IF(YEAR(Címlap!$B$5)-M40&gt;18,"","J")</f>
        <v/>
      </c>
      <c r="I40" s="158"/>
      <c r="J40" s="159" t="s">
        <v>98</v>
      </c>
      <c r="K40" s="178" t="s">
        <v>668</v>
      </c>
      <c r="L40" s="162">
        <v>65391</v>
      </c>
      <c r="M40" s="162"/>
      <c r="N40" s="120">
        <v>240</v>
      </c>
      <c r="O40" s="116">
        <v>180</v>
      </c>
      <c r="P40" s="116">
        <v>180</v>
      </c>
      <c r="Q40" s="116">
        <v>180</v>
      </c>
      <c r="R40" s="117">
        <v>180</v>
      </c>
      <c r="S40" s="116">
        <v>164</v>
      </c>
      <c r="T40" s="226">
        <v>180</v>
      </c>
      <c r="U40" s="149">
        <f t="shared" si="12"/>
        <v>1304</v>
      </c>
      <c r="V40" s="123"/>
      <c r="W40" s="156"/>
      <c r="X40" s="161"/>
      <c r="Y40" s="150">
        <f t="shared" si="13"/>
        <v>1304</v>
      </c>
      <c r="Z40" s="155">
        <f t="shared" si="17"/>
        <v>0</v>
      </c>
      <c r="AA40" s="152">
        <f t="shared" si="18"/>
        <v>0.98787878787878791</v>
      </c>
      <c r="AB40" s="50" t="str">
        <f t="shared" si="19"/>
        <v>F1A</v>
      </c>
      <c r="AC40" s="50" t="s">
        <v>609</v>
      </c>
      <c r="AD40" s="41">
        <f>+IF(AND(OR(B40&lt;=$AG$4,U40=$U$6),B40&lt;15),ROUNDUP(AVERAGEIFS(Segédlet!$B$6:$B$19,Segédlet!$A$6:$A$19,"&gt;="&amp;$B40,Segédlet!$A$6:$A$19,"&lt;"&amp;($B40+$AE40)),0),0)</f>
        <v>0</v>
      </c>
      <c r="AE40" s="41">
        <f t="shared" si="20"/>
        <v>2</v>
      </c>
      <c r="AF40" s="41"/>
      <c r="AG40" s="41">
        <f>+IF(AD40&gt;0,INT(($AD$4-B40)/VLOOKUP($B$2,Segédlet!$A$23:$B$29,2,FALSE)),0)</f>
        <v>0</v>
      </c>
      <c r="AH40" s="47">
        <f t="shared" si="21"/>
        <v>0.98787878787878791</v>
      </c>
      <c r="AI40" s="39"/>
      <c r="AJ40" s="39">
        <f t="shared" si="22"/>
        <v>0</v>
      </c>
      <c r="AK40" s="209">
        <f t="shared" si="23"/>
        <v>0.98787878787878791</v>
      </c>
    </row>
    <row r="41" spans="1:37" ht="15" customHeight="1">
      <c r="A41" s="213" t="s">
        <v>677</v>
      </c>
      <c r="B41" s="153">
        <f t="shared" si="14"/>
        <v>35</v>
      </c>
      <c r="C41" s="154" t="str">
        <f t="shared" si="15"/>
        <v/>
      </c>
      <c r="D41" s="144" t="s">
        <v>84</v>
      </c>
      <c r="E41" s="145" t="s">
        <v>280</v>
      </c>
      <c r="F41" s="146" t="s">
        <v>281</v>
      </c>
      <c r="G41" s="147" t="str">
        <f t="shared" si="16"/>
        <v>BETÁK Matej</v>
      </c>
      <c r="H41" s="148" t="str">
        <f>+IF(YEAR(Címlap!$B$5)-M41&gt;18,"","J")</f>
        <v/>
      </c>
      <c r="I41" s="158"/>
      <c r="J41" s="159" t="s">
        <v>107</v>
      </c>
      <c r="K41" s="178" t="s">
        <v>367</v>
      </c>
      <c r="L41" s="160">
        <v>70487</v>
      </c>
      <c r="M41" s="162">
        <v>1993</v>
      </c>
      <c r="N41" s="120">
        <v>240</v>
      </c>
      <c r="O41" s="116">
        <v>180</v>
      </c>
      <c r="P41" s="116">
        <v>180</v>
      </c>
      <c r="Q41" s="116">
        <v>180</v>
      </c>
      <c r="R41" s="117">
        <v>180</v>
      </c>
      <c r="S41" s="116">
        <v>180</v>
      </c>
      <c r="T41" s="226">
        <v>158</v>
      </c>
      <c r="U41" s="149">
        <f t="shared" si="12"/>
        <v>1298</v>
      </c>
      <c r="V41" s="123"/>
      <c r="W41" s="156"/>
      <c r="X41" s="161"/>
      <c r="Y41" s="150">
        <f t="shared" si="13"/>
        <v>1298</v>
      </c>
      <c r="Z41" s="155">
        <f t="shared" si="17"/>
        <v>0</v>
      </c>
      <c r="AA41" s="152">
        <f t="shared" si="18"/>
        <v>0.98333333333333328</v>
      </c>
      <c r="AB41" s="50" t="str">
        <f t="shared" si="19"/>
        <v>F1A</v>
      </c>
      <c r="AC41" s="50" t="s">
        <v>609</v>
      </c>
      <c r="AD41" s="41">
        <f>+IF(AND(OR(B41&lt;=$AG$4,U41=$U$6),B41&lt;15),ROUNDUP(AVERAGEIFS(Segédlet!$B$6:$B$19,Segédlet!$A$6:$A$19,"&gt;="&amp;$B41,Segédlet!$A$6:$A$19,"&lt;"&amp;($B41+$AE41)),0),0)</f>
        <v>0</v>
      </c>
      <c r="AE41" s="41">
        <f t="shared" si="20"/>
        <v>1</v>
      </c>
      <c r="AF41" s="41"/>
      <c r="AG41" s="41">
        <f>+IF(AD41&gt;0,INT(($AD$4-B41)/VLOOKUP($B$2,Segédlet!$A$23:$B$29,2,FALSE)),0)</f>
        <v>0</v>
      </c>
      <c r="AH41" s="47">
        <f t="shared" si="21"/>
        <v>0.98333333333333328</v>
      </c>
      <c r="AI41" s="39"/>
      <c r="AJ41" s="39">
        <f t="shared" si="22"/>
        <v>0</v>
      </c>
      <c r="AK41" s="209">
        <f t="shared" si="23"/>
        <v>0.98333333333333328</v>
      </c>
    </row>
    <row r="42" spans="1:37" ht="15" customHeight="1">
      <c r="A42" s="214" t="s">
        <v>174</v>
      </c>
      <c r="B42" s="153">
        <f t="shared" si="14"/>
        <v>36</v>
      </c>
      <c r="C42" s="154" t="str">
        <f t="shared" si="15"/>
        <v/>
      </c>
      <c r="D42" s="144" t="s">
        <v>610</v>
      </c>
      <c r="E42" s="145" t="s">
        <v>652</v>
      </c>
      <c r="F42" s="146" t="s">
        <v>431</v>
      </c>
      <c r="G42" s="147" t="str">
        <f t="shared" si="16"/>
        <v>MAKAROV Sergey</v>
      </c>
      <c r="H42" s="148" t="str">
        <f>+IF(YEAR(Címlap!$B$5)-M42&gt;18,"","J")</f>
        <v/>
      </c>
      <c r="I42" s="158"/>
      <c r="J42" s="159" t="s">
        <v>101</v>
      </c>
      <c r="K42" s="178" t="s">
        <v>663</v>
      </c>
      <c r="L42" s="162">
        <v>21692</v>
      </c>
      <c r="M42" s="162"/>
      <c r="N42" s="120">
        <v>208</v>
      </c>
      <c r="O42" s="116">
        <v>180</v>
      </c>
      <c r="P42" s="116">
        <v>180</v>
      </c>
      <c r="Q42" s="116">
        <v>180</v>
      </c>
      <c r="R42" s="116">
        <v>180</v>
      </c>
      <c r="S42" s="116">
        <v>180</v>
      </c>
      <c r="T42" s="226">
        <v>180</v>
      </c>
      <c r="U42" s="149">
        <f t="shared" si="12"/>
        <v>1288</v>
      </c>
      <c r="V42" s="123"/>
      <c r="W42" s="156"/>
      <c r="X42" s="161"/>
      <c r="Y42" s="150">
        <f t="shared" si="13"/>
        <v>1288</v>
      </c>
      <c r="Z42" s="155">
        <f t="shared" si="17"/>
        <v>0</v>
      </c>
      <c r="AA42" s="152">
        <f t="shared" si="18"/>
        <v>0.97575757575757571</v>
      </c>
      <c r="AB42" s="50" t="str">
        <f t="shared" si="19"/>
        <v>F1A</v>
      </c>
      <c r="AC42" s="50" t="s">
        <v>609</v>
      </c>
      <c r="AD42" s="41">
        <f>+IF(AND(OR(B42&lt;=$AG$4,U42=$U$6),B42&lt;15),ROUNDUP(AVERAGEIFS(Segédlet!$B$6:$B$19,Segédlet!$A$6:$A$19,"&gt;="&amp;$B42,Segédlet!$A$6:$A$19,"&lt;"&amp;($B42+$AE42)),0),0)</f>
        <v>0</v>
      </c>
      <c r="AE42" s="41">
        <f t="shared" si="20"/>
        <v>1</v>
      </c>
      <c r="AF42" s="41"/>
      <c r="AG42" s="41">
        <f>+IF(AD42&gt;0,INT(($AD$4-B42)/VLOOKUP($B$2,Segédlet!$A$23:$B$29,2,FALSE)),0)</f>
        <v>0</v>
      </c>
      <c r="AH42" s="47">
        <f t="shared" si="21"/>
        <v>0.97575757575757571</v>
      </c>
      <c r="AI42" s="39"/>
      <c r="AJ42" s="39">
        <f t="shared" si="22"/>
        <v>0</v>
      </c>
      <c r="AK42" s="209">
        <f t="shared" si="23"/>
        <v>0.97575757575757571</v>
      </c>
    </row>
    <row r="43" spans="1:37" ht="15" customHeight="1">
      <c r="A43" s="214" t="s">
        <v>678</v>
      </c>
      <c r="B43" s="153">
        <f t="shared" si="14"/>
        <v>37</v>
      </c>
      <c r="C43" s="154" t="str">
        <f t="shared" si="15"/>
        <v/>
      </c>
      <c r="D43" s="144" t="s">
        <v>85</v>
      </c>
      <c r="E43" s="145" t="s">
        <v>294</v>
      </c>
      <c r="F43" s="146" t="s">
        <v>191</v>
      </c>
      <c r="G43" s="147" t="str">
        <f t="shared" si="16"/>
        <v>HELLGREN Robert</v>
      </c>
      <c r="H43" s="148" t="str">
        <f>+IF(YEAR(Címlap!$B$5)-M43&gt;18,"","J")</f>
        <v/>
      </c>
      <c r="I43" s="158"/>
      <c r="J43" s="159" t="s">
        <v>99</v>
      </c>
      <c r="K43" s="178" t="s">
        <v>374</v>
      </c>
      <c r="L43" s="160">
        <v>24742</v>
      </c>
      <c r="M43" s="162">
        <v>1981</v>
      </c>
      <c r="N43" s="120">
        <v>240</v>
      </c>
      <c r="O43" s="116">
        <v>180</v>
      </c>
      <c r="P43" s="116">
        <v>180</v>
      </c>
      <c r="Q43" s="116">
        <v>146</v>
      </c>
      <c r="R43" s="116">
        <v>180</v>
      </c>
      <c r="S43" s="116">
        <v>180</v>
      </c>
      <c r="T43" s="226">
        <v>180</v>
      </c>
      <c r="U43" s="149">
        <f t="shared" si="12"/>
        <v>1286</v>
      </c>
      <c r="V43" s="123"/>
      <c r="W43" s="156"/>
      <c r="X43" s="161"/>
      <c r="Y43" s="150">
        <f t="shared" si="13"/>
        <v>1286</v>
      </c>
      <c r="Z43" s="155">
        <f t="shared" si="17"/>
        <v>0</v>
      </c>
      <c r="AA43" s="152">
        <f t="shared" si="18"/>
        <v>0.97424242424242424</v>
      </c>
      <c r="AB43" s="50" t="str">
        <f t="shared" si="19"/>
        <v>F1A</v>
      </c>
      <c r="AC43" s="50" t="s">
        <v>609</v>
      </c>
      <c r="AD43" s="41">
        <f>+IF(AND(OR(B43&lt;=$AG$4,U43=$U$6),B43&lt;15),ROUNDUP(AVERAGEIFS(Segédlet!$B$6:$B$19,Segédlet!$A$6:$A$19,"&gt;="&amp;$B43,Segédlet!$A$6:$A$19,"&lt;"&amp;($B43+$AE43)),0),0)</f>
        <v>0</v>
      </c>
      <c r="AE43" s="41">
        <f t="shared" si="20"/>
        <v>1</v>
      </c>
      <c r="AF43" s="41"/>
      <c r="AG43" s="41">
        <f>+IF(AD43&gt;0,INT(($AD$4-B43)/VLOOKUP($B$2,Segédlet!$A$23:$B$29,2,FALSE)),0)</f>
        <v>0</v>
      </c>
      <c r="AH43" s="47">
        <f t="shared" si="21"/>
        <v>0.97424242424242424</v>
      </c>
      <c r="AI43" s="39"/>
      <c r="AJ43" s="39">
        <f t="shared" si="22"/>
        <v>0</v>
      </c>
      <c r="AK43" s="209">
        <f t="shared" si="23"/>
        <v>0.97424242424242424</v>
      </c>
    </row>
    <row r="44" spans="1:37" ht="15" customHeight="1">
      <c r="A44" s="213" t="s">
        <v>677</v>
      </c>
      <c r="B44" s="153">
        <f t="shared" si="14"/>
        <v>38</v>
      </c>
      <c r="C44" s="154" t="str">
        <f t="shared" si="15"/>
        <v/>
      </c>
      <c r="D44" s="144" t="s">
        <v>56</v>
      </c>
      <c r="E44" s="145" t="s">
        <v>288</v>
      </c>
      <c r="F44" s="146" t="s">
        <v>289</v>
      </c>
      <c r="G44" s="147" t="str">
        <f t="shared" si="16"/>
        <v>ZACHARA Samuel</v>
      </c>
      <c r="H44" s="148" t="str">
        <f>+IF(YEAR(Címlap!$B$5)-M44&gt;18,"","J")</f>
        <v/>
      </c>
      <c r="I44" s="158"/>
      <c r="J44" s="159" t="s">
        <v>107</v>
      </c>
      <c r="K44" s="178" t="s">
        <v>371</v>
      </c>
      <c r="L44" s="160">
        <v>24616</v>
      </c>
      <c r="M44" s="162">
        <v>1998</v>
      </c>
      <c r="N44" s="120">
        <v>240</v>
      </c>
      <c r="O44" s="116">
        <v>180</v>
      </c>
      <c r="P44" s="116">
        <v>145</v>
      </c>
      <c r="Q44" s="116">
        <v>180</v>
      </c>
      <c r="R44" s="116">
        <v>180</v>
      </c>
      <c r="S44" s="116">
        <v>180</v>
      </c>
      <c r="T44" s="226">
        <v>175</v>
      </c>
      <c r="U44" s="149">
        <f t="shared" si="12"/>
        <v>1280</v>
      </c>
      <c r="V44" s="123"/>
      <c r="W44" s="156"/>
      <c r="X44" s="161"/>
      <c r="Y44" s="150">
        <f t="shared" si="13"/>
        <v>1280</v>
      </c>
      <c r="Z44" s="155">
        <f t="shared" si="17"/>
        <v>0</v>
      </c>
      <c r="AA44" s="152">
        <f t="shared" si="18"/>
        <v>0.96969696969696972</v>
      </c>
      <c r="AB44" s="50" t="str">
        <f t="shared" si="19"/>
        <v>F1A</v>
      </c>
      <c r="AC44" s="50" t="s">
        <v>609</v>
      </c>
      <c r="AD44" s="41">
        <f>+IF(AND(OR(B44&lt;=$AG$4,U44=$U$6),B44&lt;15),ROUNDUP(AVERAGEIFS(Segédlet!$B$6:$B$19,Segédlet!$A$6:$A$19,"&gt;="&amp;$B44,Segédlet!$A$6:$A$19,"&lt;"&amp;($B44+$AE44)),0),0)</f>
        <v>0</v>
      </c>
      <c r="AE44" s="41">
        <f t="shared" si="20"/>
        <v>1</v>
      </c>
      <c r="AF44" s="41"/>
      <c r="AG44" s="41">
        <f>+IF(AD44&gt;0,INT(($AD$4-B44)/VLOOKUP($B$2,Segédlet!$A$23:$B$29,2,FALSE)),0)</f>
        <v>0</v>
      </c>
      <c r="AH44" s="47">
        <f t="shared" si="21"/>
        <v>0.96969696969696972</v>
      </c>
      <c r="AI44" s="39"/>
      <c r="AJ44" s="39">
        <f t="shared" si="22"/>
        <v>0</v>
      </c>
      <c r="AK44" s="209">
        <f t="shared" si="23"/>
        <v>0.96969696969696972</v>
      </c>
    </row>
    <row r="45" spans="1:37" ht="15" customHeight="1">
      <c r="A45" s="214" t="s">
        <v>678</v>
      </c>
      <c r="B45" s="153">
        <f t="shared" si="14"/>
        <v>39</v>
      </c>
      <c r="C45" s="154" t="str">
        <f t="shared" si="15"/>
        <v/>
      </c>
      <c r="D45" s="144" t="s">
        <v>75</v>
      </c>
      <c r="E45" s="145" t="s">
        <v>299</v>
      </c>
      <c r="F45" s="146" t="s">
        <v>300</v>
      </c>
      <c r="G45" s="147" t="str">
        <f t="shared" si="16"/>
        <v>GRUSHKOVSKIY Dmytro</v>
      </c>
      <c r="H45" s="148" t="str">
        <f>+IF(YEAR(Címlap!$B$5)-M45&gt;18,"","J")</f>
        <v/>
      </c>
      <c r="I45" s="158"/>
      <c r="J45" s="159" t="s">
        <v>111</v>
      </c>
      <c r="K45" s="178">
        <v>238346</v>
      </c>
      <c r="L45" s="160">
        <v>123668</v>
      </c>
      <c r="M45" s="162">
        <v>0</v>
      </c>
      <c r="N45" s="120">
        <v>240</v>
      </c>
      <c r="O45" s="116">
        <v>180</v>
      </c>
      <c r="P45" s="116">
        <v>180</v>
      </c>
      <c r="Q45" s="116">
        <v>180</v>
      </c>
      <c r="R45" s="116">
        <v>138</v>
      </c>
      <c r="S45" s="116">
        <v>180</v>
      </c>
      <c r="T45" s="226">
        <v>180</v>
      </c>
      <c r="U45" s="149">
        <f t="shared" si="12"/>
        <v>1278</v>
      </c>
      <c r="V45" s="123"/>
      <c r="W45" s="156"/>
      <c r="X45" s="161"/>
      <c r="Y45" s="150">
        <f t="shared" si="13"/>
        <v>1278</v>
      </c>
      <c r="Z45" s="155">
        <f t="shared" si="17"/>
        <v>0</v>
      </c>
      <c r="AA45" s="152">
        <f t="shared" si="18"/>
        <v>0.96818181818181814</v>
      </c>
      <c r="AB45" s="50" t="str">
        <f t="shared" si="19"/>
        <v>F1A</v>
      </c>
      <c r="AC45" s="50" t="s">
        <v>609</v>
      </c>
      <c r="AD45" s="41">
        <f>+IF(AND(OR(B45&lt;=$AG$4,U45=$U$6),B45&lt;15),ROUNDUP(AVERAGEIFS(Segédlet!$B$6:$B$19,Segédlet!$A$6:$A$19,"&gt;="&amp;$B45,Segédlet!$A$6:$A$19,"&lt;"&amp;($B45+$AE45)),0),0)</f>
        <v>0</v>
      </c>
      <c r="AE45" s="41">
        <f t="shared" si="20"/>
        <v>1</v>
      </c>
      <c r="AF45" s="41"/>
      <c r="AG45" s="41">
        <f>+IF(AD45&gt;0,INT(($AD$4-B45)/VLOOKUP($B$2,Segédlet!$A$23:$B$29,2,FALSE)),0)</f>
        <v>0</v>
      </c>
      <c r="AH45" s="47">
        <f t="shared" si="21"/>
        <v>0.96818181818181814</v>
      </c>
      <c r="AI45" s="39"/>
      <c r="AJ45" s="39">
        <f t="shared" si="22"/>
        <v>0</v>
      </c>
      <c r="AK45" s="209">
        <f t="shared" si="23"/>
        <v>0.96818181818181814</v>
      </c>
    </row>
    <row r="46" spans="1:37" ht="15" customHeight="1">
      <c r="A46" s="213" t="s">
        <v>669</v>
      </c>
      <c r="B46" s="153">
        <f t="shared" si="14"/>
        <v>40</v>
      </c>
      <c r="C46" s="154" t="str">
        <f t="shared" si="15"/>
        <v/>
      </c>
      <c r="D46" s="144" t="s">
        <v>307</v>
      </c>
      <c r="E46" s="145" t="s">
        <v>182</v>
      </c>
      <c r="F46" s="146" t="s">
        <v>168</v>
      </c>
      <c r="G46" s="147" t="str">
        <f t="shared" si="16"/>
        <v>ARINGER Luca</v>
      </c>
      <c r="H46" s="148" t="str">
        <f>+IF(YEAR(Címlap!$B$5)-M46&gt;18,"","J")</f>
        <v/>
      </c>
      <c r="I46" s="113"/>
      <c r="J46" s="113" t="s">
        <v>112</v>
      </c>
      <c r="K46" s="183">
        <v>4300600010</v>
      </c>
      <c r="L46" s="114">
        <v>53052</v>
      </c>
      <c r="M46" s="114">
        <v>1998</v>
      </c>
      <c r="N46" s="120">
        <v>240</v>
      </c>
      <c r="O46" s="116">
        <v>180</v>
      </c>
      <c r="P46" s="116">
        <v>180</v>
      </c>
      <c r="Q46" s="116">
        <v>180</v>
      </c>
      <c r="R46" s="117">
        <v>180</v>
      </c>
      <c r="S46" s="116">
        <v>180</v>
      </c>
      <c r="T46" s="226">
        <v>135</v>
      </c>
      <c r="U46" s="149">
        <f t="shared" si="12"/>
        <v>1275</v>
      </c>
      <c r="V46" s="122"/>
      <c r="W46" s="116"/>
      <c r="X46" s="117"/>
      <c r="Y46" s="150">
        <f t="shared" si="13"/>
        <v>1275</v>
      </c>
      <c r="Z46" s="155">
        <f t="shared" si="17"/>
        <v>0</v>
      </c>
      <c r="AA46" s="152">
        <f t="shared" si="18"/>
        <v>0.96590909090909094</v>
      </c>
      <c r="AB46" s="50" t="str">
        <f t="shared" si="19"/>
        <v>F1A</v>
      </c>
      <c r="AC46" s="50" t="s">
        <v>609</v>
      </c>
      <c r="AD46" s="41">
        <f>+IF(AND(OR(B46&lt;=$AG$4,U46=$U$6),B46&lt;15),ROUNDUP(AVERAGEIFS(Segédlet!$B$6:$B$19,Segédlet!$A$6:$A$19,"&gt;="&amp;$B46,Segédlet!$A$6:$A$19,"&lt;"&amp;($B46+$AE46)),0),0)</f>
        <v>0</v>
      </c>
      <c r="AE46" s="41">
        <f t="shared" si="20"/>
        <v>2</v>
      </c>
      <c r="AF46" s="41"/>
      <c r="AG46" s="41">
        <f>+IF(AD46&gt;0,INT(($AD$4-B46)/VLOOKUP($B$2,Segédlet!$A$23:$B$29,2,FALSE)),0)</f>
        <v>0</v>
      </c>
      <c r="AH46" s="47">
        <f t="shared" si="21"/>
        <v>0.96590909090909094</v>
      </c>
      <c r="AI46" s="39"/>
      <c r="AJ46" s="39">
        <f t="shared" si="22"/>
        <v>0</v>
      </c>
      <c r="AK46" s="209">
        <f t="shared" si="23"/>
        <v>0.96590909090909094</v>
      </c>
    </row>
    <row r="47" spans="1:37" ht="15" customHeight="1">
      <c r="A47" s="214" t="s">
        <v>676</v>
      </c>
      <c r="B47" s="153">
        <f t="shared" si="14"/>
        <v>40</v>
      </c>
      <c r="C47" s="154" t="str">
        <f t="shared" si="15"/>
        <v/>
      </c>
      <c r="D47" s="144" t="s">
        <v>322</v>
      </c>
      <c r="E47" s="145" t="s">
        <v>276</v>
      </c>
      <c r="F47" s="146" t="s">
        <v>277</v>
      </c>
      <c r="G47" s="147" t="str">
        <f t="shared" si="16"/>
        <v>KOGLOT Roland</v>
      </c>
      <c r="H47" s="148" t="str">
        <f>+IF(YEAR(Címlap!$B$5)-M47&gt;18,"","J")</f>
        <v/>
      </c>
      <c r="I47" s="158"/>
      <c r="J47" s="159" t="s">
        <v>103</v>
      </c>
      <c r="K47" s="178" t="s">
        <v>365</v>
      </c>
      <c r="L47" s="160">
        <v>24507</v>
      </c>
      <c r="M47" s="162">
        <v>1960</v>
      </c>
      <c r="N47" s="120">
        <v>240</v>
      </c>
      <c r="O47" s="116">
        <v>180</v>
      </c>
      <c r="P47" s="116">
        <v>180</v>
      </c>
      <c r="Q47" s="116">
        <v>135</v>
      </c>
      <c r="R47" s="117">
        <v>180</v>
      </c>
      <c r="S47" s="116">
        <v>180</v>
      </c>
      <c r="T47" s="226">
        <v>180</v>
      </c>
      <c r="U47" s="149">
        <f t="shared" si="12"/>
        <v>1275</v>
      </c>
      <c r="V47" s="123"/>
      <c r="W47" s="156"/>
      <c r="X47" s="161"/>
      <c r="Y47" s="150">
        <f t="shared" si="13"/>
        <v>1275</v>
      </c>
      <c r="Z47" s="155">
        <f t="shared" si="17"/>
        <v>0</v>
      </c>
      <c r="AA47" s="152">
        <f t="shared" si="18"/>
        <v>0.96590909090909094</v>
      </c>
      <c r="AB47" s="50" t="str">
        <f t="shared" si="19"/>
        <v>F1A</v>
      </c>
      <c r="AC47" s="50" t="s">
        <v>609</v>
      </c>
      <c r="AD47" s="41">
        <f>+IF(AND(OR(B47&lt;=$AG$4,U47=$U$6),B47&lt;15),ROUNDUP(AVERAGEIFS(Segédlet!$B$6:$B$19,Segédlet!$A$6:$A$19,"&gt;="&amp;$B47,Segédlet!$A$6:$A$19,"&lt;"&amp;($B47+$AE47)),0),0)</f>
        <v>0</v>
      </c>
      <c r="AE47" s="41">
        <f t="shared" si="20"/>
        <v>2</v>
      </c>
      <c r="AF47" s="41"/>
      <c r="AG47" s="41">
        <f>+IF(AD47&gt;0,INT(($AD$4-B47)/VLOOKUP($B$2,Segédlet!$A$23:$B$29,2,FALSE)),0)</f>
        <v>0</v>
      </c>
      <c r="AH47" s="47">
        <f t="shared" si="21"/>
        <v>0.96590909090909094</v>
      </c>
      <c r="AI47" s="39"/>
      <c r="AJ47" s="39">
        <f t="shared" si="22"/>
        <v>0</v>
      </c>
      <c r="AK47" s="209">
        <f t="shared" si="23"/>
        <v>0.96590909090909094</v>
      </c>
    </row>
    <row r="48" spans="1:37" ht="15" customHeight="1">
      <c r="A48" s="214" t="s">
        <v>671</v>
      </c>
      <c r="B48" s="153">
        <f t="shared" si="14"/>
        <v>42</v>
      </c>
      <c r="C48" s="154" t="str">
        <f t="shared" si="15"/>
        <v/>
      </c>
      <c r="D48" s="144" t="s">
        <v>76</v>
      </c>
      <c r="E48" s="145" t="s">
        <v>217</v>
      </c>
      <c r="F48" s="146" t="s">
        <v>218</v>
      </c>
      <c r="G48" s="147" t="str">
        <f t="shared" si="16"/>
        <v>REUSS Steffen</v>
      </c>
      <c r="H48" s="148" t="str">
        <f>+IF(YEAR(Címlap!$B$5)-M48&gt;18,"","J")</f>
        <v/>
      </c>
      <c r="I48" s="113"/>
      <c r="J48" s="113" t="s">
        <v>105</v>
      </c>
      <c r="K48" s="182" t="s">
        <v>344</v>
      </c>
      <c r="L48" s="169">
        <v>29730</v>
      </c>
      <c r="M48" s="114">
        <v>1979</v>
      </c>
      <c r="N48" s="120">
        <v>240</v>
      </c>
      <c r="O48" s="116">
        <v>180</v>
      </c>
      <c r="P48" s="116">
        <v>180</v>
      </c>
      <c r="Q48" s="116">
        <v>180</v>
      </c>
      <c r="R48" s="117">
        <v>130</v>
      </c>
      <c r="S48" s="116">
        <v>180</v>
      </c>
      <c r="T48" s="226">
        <v>180</v>
      </c>
      <c r="U48" s="149">
        <f t="shared" si="12"/>
        <v>1270</v>
      </c>
      <c r="V48" s="123"/>
      <c r="W48" s="156"/>
      <c r="X48" s="161"/>
      <c r="Y48" s="150">
        <f t="shared" si="13"/>
        <v>1270</v>
      </c>
      <c r="Z48" s="155">
        <f t="shared" si="17"/>
        <v>0</v>
      </c>
      <c r="AA48" s="152">
        <f t="shared" si="18"/>
        <v>0.96212121212121215</v>
      </c>
      <c r="AB48" s="50" t="str">
        <f t="shared" si="19"/>
        <v>F1A</v>
      </c>
      <c r="AC48" s="50" t="s">
        <v>609</v>
      </c>
      <c r="AD48" s="41">
        <f>+IF(AND(OR(B48&lt;=$AG$4,U48=$U$6),B48&lt;15),ROUNDUP(AVERAGEIFS(Segédlet!$B$6:$B$19,Segédlet!$A$6:$A$19,"&gt;="&amp;$B48,Segédlet!$A$6:$A$19,"&lt;"&amp;($B48+$AE48)),0),0)</f>
        <v>0</v>
      </c>
      <c r="AE48" s="41">
        <f t="shared" si="20"/>
        <v>1</v>
      </c>
      <c r="AF48" s="41"/>
      <c r="AG48" s="41">
        <f>+IF(AD48&gt;0,INT(($AD$4-B48)/VLOOKUP($B$2,Segédlet!$A$23:$B$29,2,FALSE)),0)</f>
        <v>0</v>
      </c>
      <c r="AH48" s="47">
        <f t="shared" si="21"/>
        <v>0.96212121212121215</v>
      </c>
      <c r="AI48" s="39"/>
      <c r="AJ48" s="39">
        <f t="shared" si="22"/>
        <v>0</v>
      </c>
      <c r="AK48" s="209">
        <f t="shared" si="23"/>
        <v>0.96212121212121215</v>
      </c>
    </row>
    <row r="49" spans="1:37" ht="15" customHeight="1">
      <c r="A49" s="214" t="s">
        <v>172</v>
      </c>
      <c r="B49" s="153">
        <f t="shared" si="14"/>
        <v>43</v>
      </c>
      <c r="C49" s="154" t="str">
        <f t="shared" si="15"/>
        <v/>
      </c>
      <c r="D49" s="144" t="s">
        <v>313</v>
      </c>
      <c r="E49" s="145" t="s">
        <v>193</v>
      </c>
      <c r="F49" s="146" t="s">
        <v>194</v>
      </c>
      <c r="G49" s="147" t="str">
        <f t="shared" si="16"/>
        <v>FRIC  Dusan</v>
      </c>
      <c r="H49" s="148" t="str">
        <f>+IF(YEAR(Címlap!$B$5)-M49&gt;18,"","J")</f>
        <v/>
      </c>
      <c r="I49" s="113"/>
      <c r="J49" s="113" t="s">
        <v>138</v>
      </c>
      <c r="K49" s="182" t="s">
        <v>335</v>
      </c>
      <c r="L49" s="169">
        <v>30491</v>
      </c>
      <c r="M49" s="114">
        <v>1970</v>
      </c>
      <c r="N49" s="120">
        <v>183</v>
      </c>
      <c r="O49" s="116">
        <v>180</v>
      </c>
      <c r="P49" s="116">
        <v>180</v>
      </c>
      <c r="Q49" s="116">
        <v>180</v>
      </c>
      <c r="R49" s="117">
        <v>180</v>
      </c>
      <c r="S49" s="116">
        <v>180</v>
      </c>
      <c r="T49" s="226">
        <v>180</v>
      </c>
      <c r="U49" s="149">
        <f t="shared" si="12"/>
        <v>1263</v>
      </c>
      <c r="V49" s="123"/>
      <c r="W49" s="116"/>
      <c r="X49" s="117"/>
      <c r="Y49" s="150">
        <f t="shared" si="13"/>
        <v>1263</v>
      </c>
      <c r="Z49" s="155">
        <f t="shared" si="17"/>
        <v>0</v>
      </c>
      <c r="AA49" s="152">
        <f t="shared" si="18"/>
        <v>0.95681818181818179</v>
      </c>
      <c r="AB49" s="50" t="str">
        <f t="shared" si="19"/>
        <v>F1A</v>
      </c>
      <c r="AC49" s="50" t="s">
        <v>609</v>
      </c>
      <c r="AD49" s="41">
        <f>+IF(AND(OR(B49&lt;=$AG$4,U49=$U$6),B49&lt;15),ROUNDUP(AVERAGEIFS(Segédlet!$B$6:$B$19,Segédlet!$A$6:$A$19,"&gt;="&amp;$B49,Segédlet!$A$6:$A$19,"&lt;"&amp;($B49+$AE49)),0),0)</f>
        <v>0</v>
      </c>
      <c r="AE49" s="41">
        <f t="shared" si="20"/>
        <v>1</v>
      </c>
      <c r="AF49" s="41"/>
      <c r="AG49" s="41">
        <f>+IF(AD49&gt;0,INT(($AD$4-B49)/VLOOKUP($B$2,Segédlet!$A$23:$B$29,2,FALSE)),0)</f>
        <v>0</v>
      </c>
      <c r="AH49" s="47">
        <f t="shared" si="21"/>
        <v>0.95681818181818179</v>
      </c>
      <c r="AI49" s="39"/>
      <c r="AJ49" s="39">
        <f t="shared" si="22"/>
        <v>0</v>
      </c>
      <c r="AK49" s="209">
        <f t="shared" si="23"/>
        <v>0.95681818181818179</v>
      </c>
    </row>
    <row r="50" spans="1:37" ht="15" customHeight="1">
      <c r="A50" s="214" t="s">
        <v>172</v>
      </c>
      <c r="B50" s="153">
        <f t="shared" si="14"/>
        <v>44</v>
      </c>
      <c r="C50" s="154" t="str">
        <f t="shared" si="15"/>
        <v/>
      </c>
      <c r="D50" s="144" t="s">
        <v>312</v>
      </c>
      <c r="E50" s="145" t="s">
        <v>192</v>
      </c>
      <c r="F50" s="146" t="s">
        <v>189</v>
      </c>
      <c r="G50" s="147" t="str">
        <f t="shared" si="16"/>
        <v>BOMBEK Igor</v>
      </c>
      <c r="H50" s="148" t="str">
        <f>+IF(YEAR(Címlap!$B$5)-M50&gt;18,"","J")</f>
        <v/>
      </c>
      <c r="I50" s="113"/>
      <c r="J50" s="113" t="s">
        <v>142</v>
      </c>
      <c r="K50" s="183" t="s">
        <v>334</v>
      </c>
      <c r="L50" s="114">
        <v>61252</v>
      </c>
      <c r="M50" s="114">
        <v>0</v>
      </c>
      <c r="N50" s="120">
        <v>240</v>
      </c>
      <c r="O50" s="116">
        <v>180</v>
      </c>
      <c r="P50" s="116">
        <v>180</v>
      </c>
      <c r="Q50" s="116">
        <v>180</v>
      </c>
      <c r="R50" s="116">
        <v>180</v>
      </c>
      <c r="S50" s="116">
        <v>180</v>
      </c>
      <c r="T50" s="226">
        <v>115</v>
      </c>
      <c r="U50" s="149">
        <f t="shared" si="12"/>
        <v>1255</v>
      </c>
      <c r="V50" s="123"/>
      <c r="W50" s="116"/>
      <c r="X50" s="117"/>
      <c r="Y50" s="150">
        <f t="shared" si="13"/>
        <v>1255</v>
      </c>
      <c r="Z50" s="155">
        <f t="shared" si="17"/>
        <v>0</v>
      </c>
      <c r="AA50" s="152">
        <f t="shared" si="18"/>
        <v>0.9507575757575758</v>
      </c>
      <c r="AB50" s="50" t="str">
        <f t="shared" si="19"/>
        <v>F1A</v>
      </c>
      <c r="AC50" s="50" t="s">
        <v>609</v>
      </c>
      <c r="AD50" s="41">
        <f>+IF(AND(OR(B50&lt;=$AG$4,U50=$U$6),B50&lt;15),ROUNDUP(AVERAGEIFS(Segédlet!$B$6:$B$19,Segédlet!$A$6:$A$19,"&gt;="&amp;$B50,Segédlet!$A$6:$A$19,"&lt;"&amp;($B50+$AE50)),0),0)</f>
        <v>0</v>
      </c>
      <c r="AE50" s="41">
        <f t="shared" si="20"/>
        <v>1</v>
      </c>
      <c r="AF50" s="41"/>
      <c r="AG50" s="41">
        <f>+IF(AD50&gt;0,INT(($AD$4-B50)/VLOOKUP($B$2,Segédlet!$A$23:$B$29,2,FALSE)),0)</f>
        <v>0</v>
      </c>
      <c r="AH50" s="47">
        <f t="shared" si="21"/>
        <v>0.9507575757575758</v>
      </c>
      <c r="AI50" s="39"/>
      <c r="AJ50" s="39">
        <f t="shared" si="22"/>
        <v>0</v>
      </c>
      <c r="AK50" s="209">
        <f t="shared" si="23"/>
        <v>0.9507575757575758</v>
      </c>
    </row>
    <row r="51" spans="1:37" ht="15" customHeight="1">
      <c r="A51" s="214" t="s">
        <v>671</v>
      </c>
      <c r="B51" s="153">
        <f t="shared" si="14"/>
        <v>45</v>
      </c>
      <c r="C51" s="154" t="str">
        <f t="shared" si="15"/>
        <v/>
      </c>
      <c r="D51" s="144" t="s">
        <v>90</v>
      </c>
      <c r="E51" s="145" t="s">
        <v>215</v>
      </c>
      <c r="F51" s="146" t="s">
        <v>216</v>
      </c>
      <c r="G51" s="147" t="str">
        <f t="shared" si="16"/>
        <v>BAJORAT Volker</v>
      </c>
      <c r="H51" s="148" t="str">
        <f>+IF(YEAR(Címlap!$B$5)-M51&gt;18,"","J")</f>
        <v/>
      </c>
      <c r="I51" s="158"/>
      <c r="J51" s="159" t="s">
        <v>105</v>
      </c>
      <c r="K51" s="178" t="s">
        <v>343</v>
      </c>
      <c r="L51" s="160">
        <v>19643</v>
      </c>
      <c r="M51" s="162">
        <v>1985</v>
      </c>
      <c r="N51" s="120">
        <v>240</v>
      </c>
      <c r="O51" s="116">
        <v>180</v>
      </c>
      <c r="P51" s="116">
        <v>165</v>
      </c>
      <c r="Q51" s="116">
        <v>180</v>
      </c>
      <c r="R51" s="116">
        <v>180</v>
      </c>
      <c r="S51" s="116">
        <v>180</v>
      </c>
      <c r="T51" s="226">
        <v>125</v>
      </c>
      <c r="U51" s="149">
        <f t="shared" si="12"/>
        <v>1250</v>
      </c>
      <c r="V51" s="123"/>
      <c r="W51" s="156"/>
      <c r="X51" s="161"/>
      <c r="Y51" s="150">
        <f t="shared" si="13"/>
        <v>1250</v>
      </c>
      <c r="Z51" s="155">
        <f t="shared" si="17"/>
        <v>0</v>
      </c>
      <c r="AA51" s="152">
        <f t="shared" si="18"/>
        <v>0.94696969696969702</v>
      </c>
      <c r="AB51" s="50" t="str">
        <f t="shared" si="19"/>
        <v>F1A</v>
      </c>
      <c r="AC51" s="50" t="s">
        <v>609</v>
      </c>
      <c r="AD51" s="41">
        <f>+IF(AND(OR(B51&lt;=$AG$4,U51=$U$6),B51&lt;15),ROUNDUP(AVERAGEIFS(Segédlet!$B$6:$B$19,Segédlet!$A$6:$A$19,"&gt;="&amp;$B51,Segédlet!$A$6:$A$19,"&lt;"&amp;($B51+$AE51)),0),0)</f>
        <v>0</v>
      </c>
      <c r="AE51" s="41">
        <f t="shared" si="20"/>
        <v>1</v>
      </c>
      <c r="AF51" s="41"/>
      <c r="AG51" s="41">
        <f>+IF(AD51&gt;0,INT(($AD$4-B51)/VLOOKUP($B$2,Segédlet!$A$23:$B$29,2,FALSE)),0)</f>
        <v>0</v>
      </c>
      <c r="AH51" s="47">
        <f t="shared" si="21"/>
        <v>0.94696969696969702</v>
      </c>
      <c r="AI51" s="39"/>
      <c r="AJ51" s="39">
        <f t="shared" si="22"/>
        <v>0</v>
      </c>
      <c r="AK51" s="209">
        <f t="shared" si="23"/>
        <v>0.94696969696969702</v>
      </c>
    </row>
    <row r="52" spans="1:37" ht="15" customHeight="1">
      <c r="A52" s="214" t="s">
        <v>676</v>
      </c>
      <c r="B52" s="153">
        <f t="shared" si="14"/>
        <v>46</v>
      </c>
      <c r="C52" s="154" t="str">
        <f t="shared" si="15"/>
        <v/>
      </c>
      <c r="D52" s="144" t="s">
        <v>64</v>
      </c>
      <c r="E52" s="145" t="s">
        <v>272</v>
      </c>
      <c r="F52" s="146" t="s">
        <v>273</v>
      </c>
      <c r="G52" s="222" t="str">
        <f t="shared" si="16"/>
        <v>BITEZNIK  Luka</v>
      </c>
      <c r="H52" s="148" t="str">
        <f>+IF(YEAR(Címlap!$B$5)-M52&gt;18,"","J")</f>
        <v/>
      </c>
      <c r="I52" s="158"/>
      <c r="J52" s="159" t="s">
        <v>103</v>
      </c>
      <c r="K52" s="178" t="s">
        <v>104</v>
      </c>
      <c r="L52" s="160">
        <v>68440</v>
      </c>
      <c r="M52" s="162">
        <v>1996</v>
      </c>
      <c r="N52" s="120">
        <v>159</v>
      </c>
      <c r="O52" s="116">
        <v>180</v>
      </c>
      <c r="P52" s="116">
        <v>180</v>
      </c>
      <c r="Q52" s="116">
        <v>180</v>
      </c>
      <c r="R52" s="117">
        <v>180</v>
      </c>
      <c r="S52" s="116">
        <v>180</v>
      </c>
      <c r="T52" s="226">
        <v>180</v>
      </c>
      <c r="U52" s="149">
        <f t="shared" si="12"/>
        <v>1239</v>
      </c>
      <c r="V52" s="123"/>
      <c r="W52" s="156"/>
      <c r="X52" s="161"/>
      <c r="Y52" s="150">
        <f t="shared" si="13"/>
        <v>1239</v>
      </c>
      <c r="Z52" s="155">
        <f t="shared" si="17"/>
        <v>0</v>
      </c>
      <c r="AA52" s="152">
        <f t="shared" si="18"/>
        <v>0.9386363636363636</v>
      </c>
      <c r="AB52" s="50" t="str">
        <f t="shared" si="19"/>
        <v>F1A</v>
      </c>
      <c r="AC52" s="50" t="s">
        <v>609</v>
      </c>
      <c r="AD52" s="41">
        <f>+IF(AND(OR(B52&lt;=$AG$4,U52=$U$6),B52&lt;15),ROUNDUP(AVERAGEIFS(Segédlet!$B$6:$B$19,Segédlet!$A$6:$A$19,"&gt;="&amp;$B52,Segédlet!$A$6:$A$19,"&lt;"&amp;($B52+$AE52)),0),0)</f>
        <v>0</v>
      </c>
      <c r="AE52" s="41">
        <f t="shared" si="20"/>
        <v>1</v>
      </c>
      <c r="AF52" s="41"/>
      <c r="AG52" s="41">
        <f>+IF(AD52&gt;0,INT(($AD$4-B52)/VLOOKUP($B$2,Segédlet!$A$23:$B$29,2,FALSE)),0)</f>
        <v>0</v>
      </c>
      <c r="AH52" s="47">
        <f t="shared" si="21"/>
        <v>0.9386363636363636</v>
      </c>
      <c r="AI52" s="39"/>
      <c r="AJ52" s="39">
        <f t="shared" si="22"/>
        <v>0</v>
      </c>
      <c r="AK52" s="209">
        <f t="shared" si="23"/>
        <v>0.9386363636363636</v>
      </c>
    </row>
    <row r="53" spans="1:37" ht="15" customHeight="1">
      <c r="A53" s="214" t="s">
        <v>673</v>
      </c>
      <c r="B53" s="153">
        <f t="shared" si="14"/>
        <v>47</v>
      </c>
      <c r="C53" s="154" t="str">
        <f t="shared" si="15"/>
        <v/>
      </c>
      <c r="D53" s="144" t="s">
        <v>97</v>
      </c>
      <c r="E53" s="145" t="s">
        <v>209</v>
      </c>
      <c r="F53" s="146" t="s">
        <v>210</v>
      </c>
      <c r="G53" s="147" t="str">
        <f t="shared" si="16"/>
        <v>JACK Richard</v>
      </c>
      <c r="H53" s="148" t="str">
        <f>+IF(YEAR(Címlap!$B$5)-M53&gt;18,"","J")</f>
        <v/>
      </c>
      <c r="I53" s="158"/>
      <c r="J53" s="113" t="s">
        <v>161</v>
      </c>
      <c r="K53" s="182">
        <v>108315</v>
      </c>
      <c r="L53" s="169">
        <v>29456</v>
      </c>
      <c r="M53" s="114">
        <v>1986</v>
      </c>
      <c r="N53" s="120">
        <v>240</v>
      </c>
      <c r="O53" s="116">
        <v>180</v>
      </c>
      <c r="P53" s="116">
        <v>180</v>
      </c>
      <c r="Q53" s="116">
        <v>180</v>
      </c>
      <c r="R53" s="117">
        <v>180</v>
      </c>
      <c r="S53" s="116">
        <v>180</v>
      </c>
      <c r="T53" s="226">
        <v>98</v>
      </c>
      <c r="U53" s="149">
        <f t="shared" si="12"/>
        <v>1238</v>
      </c>
      <c r="V53" s="123"/>
      <c r="W53" s="156"/>
      <c r="X53" s="161"/>
      <c r="Y53" s="150">
        <f t="shared" si="13"/>
        <v>1238</v>
      </c>
      <c r="Z53" s="155">
        <f t="shared" si="17"/>
        <v>0</v>
      </c>
      <c r="AA53" s="152">
        <f t="shared" si="18"/>
        <v>0.93787878787878787</v>
      </c>
      <c r="AB53" s="50" t="str">
        <f t="shared" si="19"/>
        <v>F1A</v>
      </c>
      <c r="AC53" s="50" t="s">
        <v>609</v>
      </c>
      <c r="AD53" s="41">
        <f>+IF(AND(OR(B53&lt;=$AG$4,U53=$U$6),B53&lt;15),ROUNDUP(AVERAGEIFS(Segédlet!$B$6:$B$19,Segédlet!$A$6:$A$19,"&gt;="&amp;$B53,Segédlet!$A$6:$A$19,"&lt;"&amp;($B53+$AE53)),0),0)</f>
        <v>0</v>
      </c>
      <c r="AE53" s="41">
        <f t="shared" si="20"/>
        <v>1</v>
      </c>
      <c r="AF53" s="41"/>
      <c r="AG53" s="41">
        <f>+IF(AD53&gt;0,INT(($AD$4-B53)/VLOOKUP($B$2,Segédlet!$A$23:$B$29,2,FALSE)),0)</f>
        <v>0</v>
      </c>
      <c r="AH53" s="47">
        <f t="shared" si="21"/>
        <v>0.93787878787878787</v>
      </c>
      <c r="AI53" s="39"/>
      <c r="AJ53" s="39">
        <f t="shared" si="22"/>
        <v>0</v>
      </c>
      <c r="AK53" s="209">
        <f t="shared" si="23"/>
        <v>0.93787878787878787</v>
      </c>
    </row>
    <row r="54" spans="1:37" ht="15" customHeight="1">
      <c r="A54" s="214" t="s">
        <v>675</v>
      </c>
      <c r="B54" s="153">
        <f t="shared" si="14"/>
        <v>48</v>
      </c>
      <c r="C54" s="154" t="str">
        <f t="shared" si="15"/>
        <v/>
      </c>
      <c r="D54" s="144" t="s">
        <v>95</v>
      </c>
      <c r="E54" s="145" t="s">
        <v>254</v>
      </c>
      <c r="F54" s="146" t="s">
        <v>255</v>
      </c>
      <c r="G54" s="147" t="str">
        <f t="shared" si="16"/>
        <v xml:space="preserve">KLENOCZKI  László </v>
      </c>
      <c r="H54" s="148" t="str">
        <f>+IF(YEAR(Címlap!$B$5)-M54&gt;18,"","J")</f>
        <v/>
      </c>
      <c r="I54" s="158"/>
      <c r="J54" s="159" t="s">
        <v>16</v>
      </c>
      <c r="K54" s="178" t="s">
        <v>360</v>
      </c>
      <c r="L54" s="160">
        <v>81447</v>
      </c>
      <c r="M54" s="162">
        <v>1964</v>
      </c>
      <c r="N54" s="120">
        <v>145</v>
      </c>
      <c r="O54" s="116">
        <v>180</v>
      </c>
      <c r="P54" s="116">
        <v>180</v>
      </c>
      <c r="Q54" s="116">
        <v>180</v>
      </c>
      <c r="R54" s="117">
        <v>180</v>
      </c>
      <c r="S54" s="116">
        <v>180</v>
      </c>
      <c r="T54" s="226">
        <v>180</v>
      </c>
      <c r="U54" s="149">
        <f t="shared" si="12"/>
        <v>1225</v>
      </c>
      <c r="V54" s="123"/>
      <c r="W54" s="156"/>
      <c r="X54" s="161"/>
      <c r="Y54" s="150">
        <f t="shared" si="13"/>
        <v>1225</v>
      </c>
      <c r="Z54" s="155">
        <f t="shared" si="17"/>
        <v>0</v>
      </c>
      <c r="AA54" s="152">
        <f t="shared" si="18"/>
        <v>0.92803030303030298</v>
      </c>
      <c r="AB54" s="50" t="str">
        <f t="shared" si="19"/>
        <v>F1A</v>
      </c>
      <c r="AC54" s="50" t="s">
        <v>609</v>
      </c>
      <c r="AD54" s="41">
        <f>+IF(AND(OR(B54&lt;=$AG$4,U54=$U$6),B54&lt;15),ROUNDUP(AVERAGEIFS(Segédlet!$B$6:$B$19,Segédlet!$A$6:$A$19,"&gt;="&amp;$B54,Segédlet!$A$6:$A$19,"&lt;"&amp;($B54+$AE54)),0),0)</f>
        <v>0</v>
      </c>
      <c r="AE54" s="41">
        <f t="shared" si="20"/>
        <v>1</v>
      </c>
      <c r="AF54" s="41"/>
      <c r="AG54" s="41">
        <f>+IF(AD54&gt;0,INT(($AD$4-B54)/VLOOKUP($B$2,Segédlet!$A$23:$B$29,2,FALSE)),0)</f>
        <v>0</v>
      </c>
      <c r="AH54" s="47">
        <f t="shared" si="21"/>
        <v>0.92803030303030298</v>
      </c>
      <c r="AI54" s="39"/>
      <c r="AJ54" s="39">
        <f t="shared" si="22"/>
        <v>0</v>
      </c>
      <c r="AK54" s="209">
        <f t="shared" si="23"/>
        <v>0.92803030303030298</v>
      </c>
    </row>
    <row r="55" spans="1:37" ht="15" customHeight="1">
      <c r="A55" s="213" t="s">
        <v>670</v>
      </c>
      <c r="B55" s="153">
        <f t="shared" si="14"/>
        <v>49</v>
      </c>
      <c r="C55" s="154" t="str">
        <f t="shared" si="15"/>
        <v/>
      </c>
      <c r="D55" s="144" t="s">
        <v>88</v>
      </c>
      <c r="E55" s="145" t="s">
        <v>199</v>
      </c>
      <c r="F55" s="146" t="s">
        <v>200</v>
      </c>
      <c r="G55" s="147" t="str">
        <f t="shared" si="16"/>
        <v>HANHILAMMI Tapio</v>
      </c>
      <c r="H55" s="148" t="str">
        <f>+IF(YEAR(Címlap!$B$5)-M55&gt;18,"","J")</f>
        <v/>
      </c>
      <c r="I55" s="113"/>
      <c r="J55" s="113" t="s">
        <v>108</v>
      </c>
      <c r="K55" s="182">
        <v>220765</v>
      </c>
      <c r="L55" s="169">
        <v>10717</v>
      </c>
      <c r="M55" s="114">
        <v>1984</v>
      </c>
      <c r="N55" s="120">
        <v>240</v>
      </c>
      <c r="O55" s="116">
        <v>180</v>
      </c>
      <c r="P55" s="116">
        <v>180</v>
      </c>
      <c r="Q55" s="116">
        <v>180</v>
      </c>
      <c r="R55" s="116">
        <v>180</v>
      </c>
      <c r="S55" s="116">
        <v>78</v>
      </c>
      <c r="T55" s="226">
        <v>180</v>
      </c>
      <c r="U55" s="149">
        <f t="shared" si="12"/>
        <v>1218</v>
      </c>
      <c r="V55" s="123"/>
      <c r="W55" s="156"/>
      <c r="X55" s="117"/>
      <c r="Y55" s="150">
        <f t="shared" si="13"/>
        <v>1218</v>
      </c>
      <c r="Z55" s="155">
        <f t="shared" si="17"/>
        <v>0</v>
      </c>
      <c r="AA55" s="152">
        <f t="shared" si="18"/>
        <v>0.92272727272727273</v>
      </c>
      <c r="AB55" s="50" t="str">
        <f t="shared" si="19"/>
        <v>F1A</v>
      </c>
      <c r="AC55" s="50" t="s">
        <v>609</v>
      </c>
      <c r="AD55" s="41">
        <f>+IF(AND(OR(B55&lt;=$AG$4,U55=$U$6),B55&lt;15),ROUNDUP(AVERAGEIFS(Segédlet!$B$6:$B$19,Segédlet!$A$6:$A$19,"&gt;="&amp;$B55,Segédlet!$A$6:$A$19,"&lt;"&amp;($B55+$AE55)),0),0)</f>
        <v>0</v>
      </c>
      <c r="AE55" s="41">
        <f t="shared" si="20"/>
        <v>2</v>
      </c>
      <c r="AF55" s="41"/>
      <c r="AG55" s="41">
        <f>+IF(AD55&gt;0,INT(($AD$4-B55)/VLOOKUP($B$2,Segédlet!$A$23:$B$29,2,FALSE)),0)</f>
        <v>0</v>
      </c>
      <c r="AH55" s="47">
        <f t="shared" si="21"/>
        <v>0.92272727272727273</v>
      </c>
      <c r="AI55" s="39"/>
      <c r="AJ55" s="39">
        <f t="shared" si="22"/>
        <v>0</v>
      </c>
      <c r="AK55" s="209">
        <f t="shared" si="23"/>
        <v>0.92272727272727273</v>
      </c>
    </row>
    <row r="56" spans="1:37" ht="15" customHeight="1">
      <c r="A56" s="214" t="s">
        <v>678</v>
      </c>
      <c r="B56" s="153">
        <f t="shared" si="14"/>
        <v>49</v>
      </c>
      <c r="C56" s="154" t="str">
        <f t="shared" si="15"/>
        <v/>
      </c>
      <c r="D56" s="144" t="s">
        <v>83</v>
      </c>
      <c r="E56" s="145" t="s">
        <v>292</v>
      </c>
      <c r="F56" s="146" t="s">
        <v>293</v>
      </c>
      <c r="G56" s="147" t="str">
        <f t="shared" si="16"/>
        <v>FINDAHL Per</v>
      </c>
      <c r="H56" s="148" t="str">
        <f>+IF(YEAR(Címlap!$B$5)-M56&gt;18,"","J")</f>
        <v/>
      </c>
      <c r="I56" s="158"/>
      <c r="J56" s="159" t="s">
        <v>99</v>
      </c>
      <c r="K56" s="178" t="s">
        <v>373</v>
      </c>
      <c r="L56" s="160">
        <v>24737</v>
      </c>
      <c r="M56" s="162">
        <v>1968</v>
      </c>
      <c r="N56" s="120">
        <v>138</v>
      </c>
      <c r="O56" s="116">
        <v>180</v>
      </c>
      <c r="P56" s="116">
        <v>180</v>
      </c>
      <c r="Q56" s="116">
        <v>180</v>
      </c>
      <c r="R56" s="117">
        <v>180</v>
      </c>
      <c r="S56" s="116">
        <v>180</v>
      </c>
      <c r="T56" s="226">
        <v>180</v>
      </c>
      <c r="U56" s="149">
        <f t="shared" si="12"/>
        <v>1218</v>
      </c>
      <c r="V56" s="123"/>
      <c r="W56" s="156"/>
      <c r="X56" s="161"/>
      <c r="Y56" s="150">
        <f t="shared" si="13"/>
        <v>1218</v>
      </c>
      <c r="Z56" s="155">
        <f t="shared" si="17"/>
        <v>0</v>
      </c>
      <c r="AA56" s="152">
        <f t="shared" si="18"/>
        <v>0.92272727272727273</v>
      </c>
      <c r="AB56" s="50" t="str">
        <f t="shared" si="19"/>
        <v>F1A</v>
      </c>
      <c r="AC56" s="50" t="s">
        <v>609</v>
      </c>
      <c r="AD56" s="41">
        <f>+IF(AND(OR(B56&lt;=$AG$4,U56=$U$6),B56&lt;15),ROUNDUP(AVERAGEIFS(Segédlet!$B$6:$B$19,Segédlet!$A$6:$A$19,"&gt;="&amp;$B56,Segédlet!$A$6:$A$19,"&lt;"&amp;($B56+$AE56)),0),0)</f>
        <v>0</v>
      </c>
      <c r="AE56" s="41">
        <f t="shared" si="20"/>
        <v>2</v>
      </c>
      <c r="AF56" s="41"/>
      <c r="AG56" s="41">
        <f>+IF(AD56&gt;0,INT(($AD$4-B56)/VLOOKUP($B$2,Segédlet!$A$23:$B$29,2,FALSE)),0)</f>
        <v>0</v>
      </c>
      <c r="AH56" s="47">
        <f t="shared" si="21"/>
        <v>0.92272727272727273</v>
      </c>
      <c r="AI56" s="39"/>
      <c r="AJ56" s="39">
        <f t="shared" si="22"/>
        <v>0</v>
      </c>
      <c r="AK56" s="209">
        <f t="shared" si="23"/>
        <v>0.92272727272727273</v>
      </c>
    </row>
    <row r="57" spans="1:37" ht="15" customHeight="1">
      <c r="A57" s="213" t="s">
        <v>669</v>
      </c>
      <c r="B57" s="153">
        <f t="shared" si="14"/>
        <v>51</v>
      </c>
      <c r="C57" s="154" t="str">
        <f t="shared" si="15"/>
        <v/>
      </c>
      <c r="D57" s="144" t="s">
        <v>305</v>
      </c>
      <c r="E57" s="145" t="s">
        <v>180</v>
      </c>
      <c r="F57" s="146" t="s">
        <v>181</v>
      </c>
      <c r="G57" s="222" t="str">
        <f t="shared" si="16"/>
        <v>WUTZL Franz</v>
      </c>
      <c r="H57" s="148" t="str">
        <f>+IF(YEAR(Címlap!$B$5)-M57&gt;18,"","J")</f>
        <v/>
      </c>
      <c r="I57" s="113"/>
      <c r="J57" s="113" t="s">
        <v>112</v>
      </c>
      <c r="K57" s="182">
        <v>3102221011</v>
      </c>
      <c r="L57" s="169">
        <v>43570</v>
      </c>
      <c r="M57" s="114">
        <v>1958</v>
      </c>
      <c r="N57" s="120">
        <v>240</v>
      </c>
      <c r="O57" s="116">
        <v>180</v>
      </c>
      <c r="P57" s="116">
        <v>180</v>
      </c>
      <c r="Q57" s="116">
        <v>180</v>
      </c>
      <c r="R57" s="116">
        <v>180</v>
      </c>
      <c r="S57" s="116">
        <v>180</v>
      </c>
      <c r="T57" s="226">
        <v>62</v>
      </c>
      <c r="U57" s="149">
        <f t="shared" si="12"/>
        <v>1202</v>
      </c>
      <c r="V57" s="122"/>
      <c r="W57" s="116"/>
      <c r="X57" s="117"/>
      <c r="Y57" s="150">
        <f t="shared" si="13"/>
        <v>1202</v>
      </c>
      <c r="Z57" s="155">
        <f t="shared" si="17"/>
        <v>0</v>
      </c>
      <c r="AA57" s="152">
        <f t="shared" si="18"/>
        <v>0.91060606060606064</v>
      </c>
      <c r="AB57" s="50" t="str">
        <f t="shared" si="19"/>
        <v>F1A</v>
      </c>
      <c r="AC57" s="50" t="s">
        <v>609</v>
      </c>
      <c r="AD57" s="41">
        <f>+IF(AND(OR(B57&lt;=$AG$4,U57=$U$6),B57&lt;15),ROUNDUP(AVERAGEIFS(Segédlet!$B$6:$B$19,Segédlet!$A$6:$A$19,"&gt;="&amp;$B57,Segédlet!$A$6:$A$19,"&lt;"&amp;($B57+$AE57)),0),0)</f>
        <v>0</v>
      </c>
      <c r="AE57" s="41">
        <f t="shared" si="20"/>
        <v>1</v>
      </c>
      <c r="AF57" s="41"/>
      <c r="AG57" s="41">
        <f>+IF(AD57&gt;0,INT(($AD$4-B57)/VLOOKUP($B$2,Segédlet!$A$23:$B$29,2,FALSE)),0)</f>
        <v>0</v>
      </c>
      <c r="AH57" s="47">
        <f t="shared" si="21"/>
        <v>0.91060606060606064</v>
      </c>
      <c r="AI57" s="39"/>
      <c r="AJ57" s="39">
        <f t="shared" si="22"/>
        <v>0</v>
      </c>
      <c r="AK57" s="209">
        <f t="shared" si="23"/>
        <v>0.91060606060606064</v>
      </c>
    </row>
    <row r="58" spans="1:37" ht="15" customHeight="1">
      <c r="A58" s="213" t="s">
        <v>674</v>
      </c>
      <c r="B58" s="153">
        <f t="shared" si="14"/>
        <v>52</v>
      </c>
      <c r="C58" s="154">
        <f t="shared" si="15"/>
        <v>3</v>
      </c>
      <c r="D58" s="144" t="s">
        <v>77</v>
      </c>
      <c r="E58" s="145" t="s">
        <v>250</v>
      </c>
      <c r="F58" s="146" t="s">
        <v>169</v>
      </c>
      <c r="G58" s="147" t="str">
        <f t="shared" si="16"/>
        <v>PÉK Vilmos</v>
      </c>
      <c r="H58" s="148" t="str">
        <f>+IF(YEAR(Címlap!$B$5)-M58&gt;18,"","J")</f>
        <v>J</v>
      </c>
      <c r="I58" s="158"/>
      <c r="J58" s="159" t="s">
        <v>16</v>
      </c>
      <c r="K58" s="178" t="s">
        <v>358</v>
      </c>
      <c r="L58" s="160">
        <v>108609</v>
      </c>
      <c r="M58" s="162">
        <v>2005</v>
      </c>
      <c r="N58" s="120">
        <v>240</v>
      </c>
      <c r="O58" s="116">
        <v>163</v>
      </c>
      <c r="P58" s="116">
        <v>180</v>
      </c>
      <c r="Q58" s="116">
        <v>65</v>
      </c>
      <c r="R58" s="116">
        <v>180</v>
      </c>
      <c r="S58" s="116">
        <v>180</v>
      </c>
      <c r="T58" s="226">
        <v>180</v>
      </c>
      <c r="U58" s="149">
        <f t="shared" si="12"/>
        <v>1188</v>
      </c>
      <c r="V58" s="123"/>
      <c r="W58" s="156"/>
      <c r="X58" s="161"/>
      <c r="Y58" s="150">
        <f t="shared" si="13"/>
        <v>1188</v>
      </c>
      <c r="Z58" s="155">
        <f t="shared" si="17"/>
        <v>0</v>
      </c>
      <c r="AA58" s="152">
        <f t="shared" si="18"/>
        <v>0.9</v>
      </c>
      <c r="AB58" s="50" t="str">
        <f t="shared" si="19"/>
        <v>F1A</v>
      </c>
      <c r="AC58" s="50" t="s">
        <v>609</v>
      </c>
      <c r="AD58" s="41">
        <f>+IF(AND(OR(B58&lt;=$AG$4,U58=$U$6),B58&lt;15),ROUNDUP(AVERAGEIFS(Segédlet!$B$6:$B$19,Segédlet!$A$6:$A$19,"&gt;="&amp;$B58,Segédlet!$A$6:$A$19,"&lt;"&amp;($B58+$AE58)),0),0)</f>
        <v>0</v>
      </c>
      <c r="AE58" s="41">
        <f t="shared" si="20"/>
        <v>1</v>
      </c>
      <c r="AF58" s="41"/>
      <c r="AG58" s="41">
        <f>+IF(AD58&gt;0,INT(($AD$4-B58)/VLOOKUP($B$2,Segédlet!$A$23:$B$29,2,FALSE)),0)</f>
        <v>0</v>
      </c>
      <c r="AH58" s="47">
        <f t="shared" si="21"/>
        <v>0.9</v>
      </c>
      <c r="AI58" s="39"/>
      <c r="AJ58" s="39">
        <f t="shared" si="22"/>
        <v>1188</v>
      </c>
      <c r="AK58" s="209">
        <f t="shared" si="23"/>
        <v>0.9</v>
      </c>
    </row>
    <row r="59" spans="1:37" ht="15" customHeight="1">
      <c r="A59" s="214" t="s">
        <v>673</v>
      </c>
      <c r="B59" s="153">
        <f t="shared" si="14"/>
        <v>53</v>
      </c>
      <c r="C59" s="154" t="str">
        <f t="shared" si="15"/>
        <v/>
      </c>
      <c r="D59" s="144" t="s">
        <v>70</v>
      </c>
      <c r="E59" s="145" t="s">
        <v>241</v>
      </c>
      <c r="F59" s="146" t="s">
        <v>242</v>
      </c>
      <c r="G59" s="147" t="str">
        <f t="shared" si="16"/>
        <v>MORÁR Dániel</v>
      </c>
      <c r="H59" s="148" t="str">
        <f>+IF(YEAR(Címlap!$B$5)-M59&gt;18,"","J")</f>
        <v/>
      </c>
      <c r="I59" s="158"/>
      <c r="J59" s="159" t="s">
        <v>16</v>
      </c>
      <c r="K59" s="178" t="s">
        <v>353</v>
      </c>
      <c r="L59" s="160">
        <v>82473</v>
      </c>
      <c r="M59" s="162">
        <v>1998</v>
      </c>
      <c r="N59" s="120">
        <v>101</v>
      </c>
      <c r="O59" s="116">
        <v>180</v>
      </c>
      <c r="P59" s="116">
        <v>180</v>
      </c>
      <c r="Q59" s="116">
        <v>180</v>
      </c>
      <c r="R59" s="117">
        <v>180</v>
      </c>
      <c r="S59" s="116">
        <v>180</v>
      </c>
      <c r="T59" s="226">
        <v>180</v>
      </c>
      <c r="U59" s="149">
        <f t="shared" si="12"/>
        <v>1181</v>
      </c>
      <c r="V59" s="123"/>
      <c r="W59" s="156"/>
      <c r="X59" s="161"/>
      <c r="Y59" s="150">
        <f t="shared" si="13"/>
        <v>1181</v>
      </c>
      <c r="Z59" s="155">
        <f t="shared" si="17"/>
        <v>0</v>
      </c>
      <c r="AA59" s="152">
        <f t="shared" si="18"/>
        <v>0.89469696969696966</v>
      </c>
      <c r="AB59" s="50" t="str">
        <f t="shared" si="19"/>
        <v>F1A</v>
      </c>
      <c r="AC59" s="50" t="s">
        <v>609</v>
      </c>
      <c r="AD59" s="41">
        <f>+IF(AND(OR(B59&lt;=$AG$4,U59=$U$6),B59&lt;15),ROUNDUP(AVERAGEIFS(Segédlet!$B$6:$B$19,Segédlet!$A$6:$A$19,"&gt;="&amp;$B59,Segédlet!$A$6:$A$19,"&lt;"&amp;($B59+$AE59)),0),0)</f>
        <v>0</v>
      </c>
      <c r="AE59" s="41">
        <f t="shared" si="20"/>
        <v>1</v>
      </c>
      <c r="AF59" s="41"/>
      <c r="AG59" s="41">
        <f>+IF(AD59&gt;0,INT(($AD$4-B59)/VLOOKUP($B$2,Segédlet!$A$23:$B$29,2,FALSE)),0)</f>
        <v>0</v>
      </c>
      <c r="AH59" s="47">
        <f t="shared" si="21"/>
        <v>0.89469696969696966</v>
      </c>
      <c r="AI59" s="39"/>
      <c r="AJ59" s="39">
        <f t="shared" si="22"/>
        <v>0</v>
      </c>
      <c r="AK59" s="209">
        <f t="shared" si="23"/>
        <v>0.89469696969696966</v>
      </c>
    </row>
    <row r="60" spans="1:37" ht="15" customHeight="1">
      <c r="A60" s="214" t="s">
        <v>675</v>
      </c>
      <c r="B60" s="153">
        <f t="shared" si="14"/>
        <v>54</v>
      </c>
      <c r="C60" s="154" t="str">
        <f t="shared" si="15"/>
        <v/>
      </c>
      <c r="D60" s="144" t="s">
        <v>71</v>
      </c>
      <c r="E60" s="145" t="s">
        <v>251</v>
      </c>
      <c r="F60" s="146" t="s">
        <v>252</v>
      </c>
      <c r="G60" s="147" t="str">
        <f t="shared" si="16"/>
        <v>BOTTYÁN Viktor</v>
      </c>
      <c r="H60" s="148" t="str">
        <f>+IF(YEAR(Címlap!$B$5)-M60&gt;18,"","J")</f>
        <v/>
      </c>
      <c r="I60" s="158"/>
      <c r="J60" s="159" t="s">
        <v>16</v>
      </c>
      <c r="K60" s="178" t="s">
        <v>359</v>
      </c>
      <c r="L60" s="160">
        <v>84301</v>
      </c>
      <c r="M60" s="162">
        <v>1980</v>
      </c>
      <c r="N60" s="120">
        <v>174</v>
      </c>
      <c r="O60" s="116">
        <v>180</v>
      </c>
      <c r="P60" s="116">
        <v>180</v>
      </c>
      <c r="Q60" s="116">
        <v>180</v>
      </c>
      <c r="R60" s="117">
        <v>90</v>
      </c>
      <c r="S60" s="116">
        <v>180</v>
      </c>
      <c r="T60" s="226">
        <v>180</v>
      </c>
      <c r="U60" s="149">
        <f t="shared" si="12"/>
        <v>1164</v>
      </c>
      <c r="V60" s="123"/>
      <c r="W60" s="156"/>
      <c r="X60" s="161"/>
      <c r="Y60" s="150">
        <f t="shared" si="13"/>
        <v>1164</v>
      </c>
      <c r="Z60" s="155">
        <f t="shared" si="17"/>
        <v>0</v>
      </c>
      <c r="AA60" s="152">
        <f t="shared" si="18"/>
        <v>0.88181818181818183</v>
      </c>
      <c r="AB60" s="50" t="str">
        <f t="shared" si="19"/>
        <v>F1A</v>
      </c>
      <c r="AC60" s="50" t="s">
        <v>609</v>
      </c>
      <c r="AD60" s="41">
        <f>+IF(AND(OR(B60&lt;=$AG$4,U60=$U$6),B60&lt;15),ROUNDUP(AVERAGEIFS(Segédlet!$B$6:$B$19,Segédlet!$A$6:$A$19,"&gt;="&amp;$B60,Segédlet!$A$6:$A$19,"&lt;"&amp;($B60+$AE60)),0),0)</f>
        <v>0</v>
      </c>
      <c r="AE60" s="41">
        <f t="shared" si="20"/>
        <v>2</v>
      </c>
      <c r="AF60" s="41"/>
      <c r="AG60" s="41">
        <f>+IF(AD60&gt;0,INT(($AD$4-B60)/VLOOKUP($B$2,Segédlet!$A$23:$B$29,2,FALSE)),0)</f>
        <v>0</v>
      </c>
      <c r="AH60" s="47">
        <f t="shared" si="21"/>
        <v>0.88181818181818183</v>
      </c>
      <c r="AI60" s="39"/>
      <c r="AJ60" s="39">
        <f t="shared" si="22"/>
        <v>0</v>
      </c>
      <c r="AK60" s="209">
        <f t="shared" si="23"/>
        <v>0.88181818181818183</v>
      </c>
    </row>
    <row r="61" spans="1:37" ht="15" customHeight="1">
      <c r="A61" s="214" t="s">
        <v>678</v>
      </c>
      <c r="B61" s="153">
        <f t="shared" si="14"/>
        <v>54</v>
      </c>
      <c r="C61" s="154" t="str">
        <f t="shared" si="15"/>
        <v/>
      </c>
      <c r="D61" s="144" t="s">
        <v>325</v>
      </c>
      <c r="E61" s="145" t="s">
        <v>297</v>
      </c>
      <c r="F61" s="146" t="s">
        <v>298</v>
      </c>
      <c r="G61" s="147" t="str">
        <f t="shared" si="16"/>
        <v>PSHENYCHNYY Oleh</v>
      </c>
      <c r="H61" s="148" t="str">
        <f>+IF(YEAR(Címlap!$B$5)-M61&gt;18,"","J")</f>
        <v/>
      </c>
      <c r="I61" s="158"/>
      <c r="J61" s="159" t="s">
        <v>111</v>
      </c>
      <c r="K61" s="178" t="s">
        <v>375</v>
      </c>
      <c r="L61" s="160">
        <v>119479</v>
      </c>
      <c r="M61" s="162">
        <v>1956</v>
      </c>
      <c r="N61" s="120">
        <v>240</v>
      </c>
      <c r="O61" s="116">
        <v>69</v>
      </c>
      <c r="P61" s="116">
        <v>180</v>
      </c>
      <c r="Q61" s="116">
        <v>180</v>
      </c>
      <c r="R61" s="116">
        <v>180</v>
      </c>
      <c r="S61" s="116">
        <v>180</v>
      </c>
      <c r="T61" s="226">
        <v>135</v>
      </c>
      <c r="U61" s="149">
        <f t="shared" si="12"/>
        <v>1164</v>
      </c>
      <c r="V61" s="123"/>
      <c r="W61" s="156"/>
      <c r="X61" s="161"/>
      <c r="Y61" s="150">
        <f t="shared" si="13"/>
        <v>1164</v>
      </c>
      <c r="Z61" s="155">
        <f t="shared" si="17"/>
        <v>0</v>
      </c>
      <c r="AA61" s="152">
        <f t="shared" si="18"/>
        <v>0.88181818181818183</v>
      </c>
      <c r="AB61" s="50" t="str">
        <f t="shared" si="19"/>
        <v>F1A</v>
      </c>
      <c r="AC61" s="50" t="s">
        <v>609</v>
      </c>
      <c r="AD61" s="41">
        <f>+IF(AND(OR(B61&lt;=$AG$4,U61=$U$6),B61&lt;15),ROUNDUP(AVERAGEIFS(Segédlet!$B$6:$B$19,Segédlet!$A$6:$A$19,"&gt;="&amp;$B61,Segédlet!$A$6:$A$19,"&lt;"&amp;($B61+$AE61)),0),0)</f>
        <v>0</v>
      </c>
      <c r="AE61" s="41">
        <f t="shared" si="20"/>
        <v>2</v>
      </c>
      <c r="AF61" s="41"/>
      <c r="AG61" s="41">
        <f>+IF(AD61&gt;0,INT(($AD$4-B61)/VLOOKUP($B$2,Segédlet!$A$23:$B$29,2,FALSE)),0)</f>
        <v>0</v>
      </c>
      <c r="AH61" s="47">
        <f t="shared" si="21"/>
        <v>0.88181818181818183</v>
      </c>
      <c r="AI61" s="39"/>
      <c r="AJ61" s="39">
        <f t="shared" si="22"/>
        <v>0</v>
      </c>
      <c r="AK61" s="209">
        <f t="shared" si="23"/>
        <v>0.88181818181818183</v>
      </c>
    </row>
    <row r="62" spans="1:37" ht="15" customHeight="1">
      <c r="A62" s="213" t="s">
        <v>670</v>
      </c>
      <c r="B62" s="153">
        <f t="shared" si="14"/>
        <v>56</v>
      </c>
      <c r="C62" s="154" t="str">
        <f t="shared" si="15"/>
        <v/>
      </c>
      <c r="D62" s="144" t="s">
        <v>46</v>
      </c>
      <c r="E62" s="145" t="s">
        <v>207</v>
      </c>
      <c r="F62" s="146" t="s">
        <v>208</v>
      </c>
      <c r="G62" s="147" t="str">
        <f t="shared" si="16"/>
        <v>POUZET Bertrand</v>
      </c>
      <c r="H62" s="148" t="str">
        <f>+IF(YEAR(Címlap!$B$5)-M62&gt;18,"","J")</f>
        <v/>
      </c>
      <c r="I62" s="158"/>
      <c r="J62" s="159" t="s">
        <v>100</v>
      </c>
      <c r="K62" s="178" t="s">
        <v>341</v>
      </c>
      <c r="L62" s="160">
        <v>60169</v>
      </c>
      <c r="M62" s="160">
        <v>1974</v>
      </c>
      <c r="N62" s="120">
        <v>65</v>
      </c>
      <c r="O62" s="116">
        <v>180</v>
      </c>
      <c r="P62" s="116">
        <v>180</v>
      </c>
      <c r="Q62" s="116">
        <v>180</v>
      </c>
      <c r="R62" s="116">
        <v>180</v>
      </c>
      <c r="S62" s="116">
        <v>180</v>
      </c>
      <c r="T62" s="226">
        <v>180</v>
      </c>
      <c r="U62" s="149">
        <f t="shared" si="12"/>
        <v>1145</v>
      </c>
      <c r="V62" s="123"/>
      <c r="W62" s="156"/>
      <c r="X62" s="161"/>
      <c r="Y62" s="150">
        <f t="shared" si="13"/>
        <v>1145</v>
      </c>
      <c r="Z62" s="155">
        <f t="shared" si="17"/>
        <v>0</v>
      </c>
      <c r="AA62" s="152">
        <f t="shared" si="18"/>
        <v>0.86742424242424243</v>
      </c>
      <c r="AB62" s="50" t="str">
        <f t="shared" si="19"/>
        <v>F1A</v>
      </c>
      <c r="AC62" s="50" t="s">
        <v>609</v>
      </c>
      <c r="AD62" s="41">
        <f>+IF(AND(OR(B62&lt;=$AG$4,U62=$U$6),B62&lt;15),ROUNDUP(AVERAGEIFS(Segédlet!$B$6:$B$19,Segédlet!$A$6:$A$19,"&gt;="&amp;$B62,Segédlet!$A$6:$A$19,"&lt;"&amp;($B62+$AE62)),0),0)</f>
        <v>0</v>
      </c>
      <c r="AE62" s="41">
        <f t="shared" si="20"/>
        <v>1</v>
      </c>
      <c r="AF62" s="41"/>
      <c r="AG62" s="41">
        <f>+IF(AD62&gt;0,INT(($AD$4-B62)/VLOOKUP($B$2,Segédlet!$A$23:$B$29,2,FALSE)),0)</f>
        <v>0</v>
      </c>
      <c r="AH62" s="47">
        <f t="shared" si="21"/>
        <v>0.86742424242424243</v>
      </c>
      <c r="AI62" s="39"/>
      <c r="AJ62" s="39">
        <f t="shared" si="22"/>
        <v>0</v>
      </c>
      <c r="AK62" s="209">
        <f t="shared" si="23"/>
        <v>0.86742424242424243</v>
      </c>
    </row>
    <row r="63" spans="1:37" ht="15" customHeight="1">
      <c r="A63" s="213" t="s">
        <v>679</v>
      </c>
      <c r="B63" s="153">
        <f t="shared" si="14"/>
        <v>57</v>
      </c>
      <c r="C63" s="154" t="str">
        <f t="shared" si="15"/>
        <v/>
      </c>
      <c r="D63" s="144" t="s">
        <v>69</v>
      </c>
      <c r="E63" s="145" t="s">
        <v>302</v>
      </c>
      <c r="F63" s="146" t="s">
        <v>303</v>
      </c>
      <c r="G63" s="147" t="str">
        <f t="shared" si="16"/>
        <v>BARRON Andrew</v>
      </c>
      <c r="H63" s="148" t="str">
        <f>+IF(YEAR(Címlap!$B$5)-M63&gt;18,"","J")</f>
        <v/>
      </c>
      <c r="I63" s="158"/>
      <c r="J63" s="159" t="s">
        <v>329</v>
      </c>
      <c r="K63" s="178" t="s">
        <v>376</v>
      </c>
      <c r="L63" s="160">
        <v>66982</v>
      </c>
      <c r="M63" s="162">
        <v>1959</v>
      </c>
      <c r="N63" s="120">
        <v>240</v>
      </c>
      <c r="O63" s="116">
        <v>0</v>
      </c>
      <c r="P63" s="116">
        <v>180</v>
      </c>
      <c r="Q63" s="116">
        <v>180</v>
      </c>
      <c r="R63" s="116">
        <v>180</v>
      </c>
      <c r="S63" s="116">
        <v>180</v>
      </c>
      <c r="T63" s="226">
        <v>180</v>
      </c>
      <c r="U63" s="149">
        <f t="shared" si="12"/>
        <v>1140</v>
      </c>
      <c r="V63" s="123"/>
      <c r="W63" s="156"/>
      <c r="X63" s="161"/>
      <c r="Y63" s="150">
        <f t="shared" si="13"/>
        <v>1140</v>
      </c>
      <c r="Z63" s="155">
        <f t="shared" si="17"/>
        <v>0</v>
      </c>
      <c r="AA63" s="152">
        <f t="shared" si="18"/>
        <v>0.86363636363636365</v>
      </c>
      <c r="AB63" s="50" t="str">
        <f t="shared" si="19"/>
        <v>F1A</v>
      </c>
      <c r="AC63" s="50" t="s">
        <v>609</v>
      </c>
      <c r="AD63" s="41">
        <f>+IF(AND(OR(B63&lt;=$AG$4,U63=$U$6),B63&lt;15),ROUNDUP(AVERAGEIFS(Segédlet!$B$6:$B$19,Segédlet!$A$6:$A$19,"&gt;="&amp;$B63,Segédlet!$A$6:$A$19,"&lt;"&amp;($B63+$AE63)),0),0)</f>
        <v>0</v>
      </c>
      <c r="AE63" s="41">
        <f t="shared" si="20"/>
        <v>1</v>
      </c>
      <c r="AF63" s="41"/>
      <c r="AG63" s="41">
        <f>+IF(AD63&gt;0,INT(($AD$4-B63)/VLOOKUP($B$2,Segédlet!$A$23:$B$29,2,FALSE)),0)</f>
        <v>0</v>
      </c>
      <c r="AH63" s="47">
        <f t="shared" si="21"/>
        <v>0.86363636363636365</v>
      </c>
      <c r="AI63" s="39"/>
      <c r="AJ63" s="39">
        <f t="shared" si="22"/>
        <v>0</v>
      </c>
      <c r="AK63" s="209">
        <f t="shared" si="23"/>
        <v>0.86363636363636365</v>
      </c>
    </row>
    <row r="64" spans="1:37" ht="15" customHeight="1">
      <c r="A64" s="213" t="s">
        <v>679</v>
      </c>
      <c r="B64" s="153">
        <f t="shared" si="14"/>
        <v>58</v>
      </c>
      <c r="C64" s="154" t="str">
        <f t="shared" si="15"/>
        <v/>
      </c>
      <c r="D64" s="144" t="s">
        <v>51</v>
      </c>
      <c r="E64" s="145" t="s">
        <v>262</v>
      </c>
      <c r="F64" s="146" t="s">
        <v>263</v>
      </c>
      <c r="G64" s="147" t="str">
        <f t="shared" si="16"/>
        <v>DUIJGHUISEN Bastiaan</v>
      </c>
      <c r="H64" s="148" t="str">
        <f>+IF(YEAR(Címlap!$B$5)-M64&gt;18,"","J")</f>
        <v/>
      </c>
      <c r="I64" s="158"/>
      <c r="J64" s="159" t="s">
        <v>114</v>
      </c>
      <c r="K64" s="178">
        <v>70215</v>
      </c>
      <c r="L64" s="160">
        <v>70215</v>
      </c>
      <c r="M64" s="162">
        <v>0</v>
      </c>
      <c r="N64" s="120">
        <v>157</v>
      </c>
      <c r="O64" s="116">
        <v>180</v>
      </c>
      <c r="P64" s="116">
        <v>180</v>
      </c>
      <c r="Q64" s="116">
        <v>180</v>
      </c>
      <c r="R64" s="116">
        <v>110</v>
      </c>
      <c r="S64" s="116">
        <v>180</v>
      </c>
      <c r="T64" s="226">
        <v>143</v>
      </c>
      <c r="U64" s="149">
        <f t="shared" si="12"/>
        <v>1130</v>
      </c>
      <c r="V64" s="123"/>
      <c r="W64" s="156"/>
      <c r="X64" s="161"/>
      <c r="Y64" s="150">
        <f t="shared" si="13"/>
        <v>1130</v>
      </c>
      <c r="Z64" s="155">
        <f t="shared" si="17"/>
        <v>0</v>
      </c>
      <c r="AA64" s="152">
        <f t="shared" si="18"/>
        <v>0.85606060606060608</v>
      </c>
      <c r="AB64" s="50" t="str">
        <f t="shared" si="19"/>
        <v>F1A</v>
      </c>
      <c r="AC64" s="50" t="s">
        <v>609</v>
      </c>
      <c r="AD64" s="41">
        <f>+IF(AND(OR(B64&lt;=$AG$4,U64=$U$6),B64&lt;15),ROUNDUP(AVERAGEIFS(Segédlet!$B$6:$B$19,Segédlet!$A$6:$A$19,"&gt;="&amp;$B64,Segédlet!$A$6:$A$19,"&lt;"&amp;($B64+$AE64)),0),0)</f>
        <v>0</v>
      </c>
      <c r="AE64" s="41">
        <f t="shared" si="20"/>
        <v>1</v>
      </c>
      <c r="AF64" s="41"/>
      <c r="AG64" s="41">
        <f>+IF(AD64&gt;0,INT(($AD$4-B64)/VLOOKUP($B$2,Segédlet!$A$23:$B$29,2,FALSE)),0)</f>
        <v>0</v>
      </c>
      <c r="AH64" s="47">
        <f t="shared" si="21"/>
        <v>0.85606060606060608</v>
      </c>
      <c r="AI64" s="39"/>
      <c r="AJ64" s="39">
        <f t="shared" si="22"/>
        <v>0</v>
      </c>
      <c r="AK64" s="209">
        <f t="shared" si="23"/>
        <v>0.85606060606060608</v>
      </c>
    </row>
    <row r="65" spans="1:37" ht="15" customHeight="1">
      <c r="A65" s="214" t="s">
        <v>673</v>
      </c>
      <c r="B65" s="153">
        <f t="shared" si="14"/>
        <v>59</v>
      </c>
      <c r="C65" s="154" t="str">
        <f t="shared" si="15"/>
        <v/>
      </c>
      <c r="D65" s="144" t="s">
        <v>92</v>
      </c>
      <c r="E65" s="145" t="s">
        <v>243</v>
      </c>
      <c r="F65" s="146" t="s">
        <v>244</v>
      </c>
      <c r="G65" s="147" t="str">
        <f t="shared" si="16"/>
        <v>NAGY Csaba</v>
      </c>
      <c r="H65" s="148" t="str">
        <f>+IF(YEAR(Címlap!$B$5)-M65&gt;18,"","J")</f>
        <v/>
      </c>
      <c r="I65" s="158"/>
      <c r="J65" s="159" t="s">
        <v>16</v>
      </c>
      <c r="K65" s="178" t="s">
        <v>354</v>
      </c>
      <c r="L65" s="160">
        <v>92493</v>
      </c>
      <c r="M65" s="162">
        <v>1986</v>
      </c>
      <c r="N65" s="120">
        <v>240</v>
      </c>
      <c r="O65" s="116">
        <v>180</v>
      </c>
      <c r="P65" s="116">
        <v>120</v>
      </c>
      <c r="Q65" s="116">
        <v>180</v>
      </c>
      <c r="R65" s="116">
        <v>180</v>
      </c>
      <c r="S65" s="116">
        <v>180</v>
      </c>
      <c r="T65" s="226">
        <v>30</v>
      </c>
      <c r="U65" s="223">
        <f t="shared" si="12"/>
        <v>1110</v>
      </c>
      <c r="V65" s="123"/>
      <c r="W65" s="156"/>
      <c r="X65" s="161"/>
      <c r="Y65" s="150">
        <f t="shared" si="13"/>
        <v>1110</v>
      </c>
      <c r="Z65" s="155">
        <f t="shared" si="17"/>
        <v>0</v>
      </c>
      <c r="AA65" s="152">
        <f t="shared" si="18"/>
        <v>0.84090909090909094</v>
      </c>
      <c r="AB65" s="50" t="str">
        <f t="shared" si="19"/>
        <v>F1A</v>
      </c>
      <c r="AC65" s="50" t="s">
        <v>609</v>
      </c>
      <c r="AD65" s="41">
        <f>+IF(AND(OR(B65&lt;=$AG$4,U65=$U$6),B65&lt;15),ROUNDUP(AVERAGEIFS(Segédlet!$B$6:$B$19,Segédlet!$A$6:$A$19,"&gt;="&amp;$B65,Segédlet!$A$6:$A$19,"&lt;"&amp;($B65+$AE65)),0),0)</f>
        <v>0</v>
      </c>
      <c r="AE65" s="41">
        <f t="shared" si="20"/>
        <v>1</v>
      </c>
      <c r="AF65" s="41"/>
      <c r="AG65" s="41">
        <f>+IF(AD65&gt;0,INT(($AD$4-B65)/VLOOKUP($B$2,Segédlet!$A$23:$B$29,2,FALSE)),0)</f>
        <v>0</v>
      </c>
      <c r="AH65" s="47">
        <f t="shared" si="21"/>
        <v>0.84090909090909094</v>
      </c>
      <c r="AI65" s="39"/>
      <c r="AJ65" s="39">
        <f t="shared" si="22"/>
        <v>0</v>
      </c>
      <c r="AK65" s="209">
        <f t="shared" si="23"/>
        <v>0.84090909090909094</v>
      </c>
    </row>
    <row r="66" spans="1:37" ht="15" customHeight="1">
      <c r="A66" s="214" t="s">
        <v>673</v>
      </c>
      <c r="B66" s="153">
        <f t="shared" si="14"/>
        <v>60</v>
      </c>
      <c r="C66" s="154" t="str">
        <f t="shared" si="15"/>
        <v/>
      </c>
      <c r="D66" s="144" t="s">
        <v>317</v>
      </c>
      <c r="E66" s="145" t="s">
        <v>239</v>
      </c>
      <c r="F66" s="146" t="s">
        <v>240</v>
      </c>
      <c r="G66" s="147" t="str">
        <f t="shared" si="16"/>
        <v>GUTI József</v>
      </c>
      <c r="H66" s="148" t="str">
        <f>+IF(YEAR(Címlap!$B$5)-M66&gt;18,"","J")</f>
        <v/>
      </c>
      <c r="I66" s="158"/>
      <c r="J66" s="159" t="s">
        <v>16</v>
      </c>
      <c r="K66" s="178" t="s">
        <v>352</v>
      </c>
      <c r="L66" s="160">
        <v>82465</v>
      </c>
      <c r="M66" s="162">
        <v>1974</v>
      </c>
      <c r="N66" s="120">
        <v>240</v>
      </c>
      <c r="O66" s="116">
        <v>180</v>
      </c>
      <c r="P66" s="116">
        <v>180</v>
      </c>
      <c r="Q66" s="116">
        <v>159</v>
      </c>
      <c r="R66" s="116">
        <v>148</v>
      </c>
      <c r="S66" s="116">
        <v>0</v>
      </c>
      <c r="T66" s="226">
        <v>180</v>
      </c>
      <c r="U66" s="149">
        <f t="shared" si="12"/>
        <v>1087</v>
      </c>
      <c r="V66" s="123"/>
      <c r="W66" s="156"/>
      <c r="X66" s="161"/>
      <c r="Y66" s="150">
        <f t="shared" si="13"/>
        <v>1087</v>
      </c>
      <c r="Z66" s="155">
        <f t="shared" si="17"/>
        <v>0</v>
      </c>
      <c r="AA66" s="152">
        <f t="shared" si="18"/>
        <v>0.82348484848484849</v>
      </c>
      <c r="AB66" s="50" t="str">
        <f t="shared" si="19"/>
        <v>F1A</v>
      </c>
      <c r="AC66" s="50" t="s">
        <v>609</v>
      </c>
      <c r="AD66" s="41">
        <f>+IF(AND(OR(B66&lt;=$AG$4,U66=$U$6),B66&lt;15),ROUNDUP(AVERAGEIFS(Segédlet!$B$6:$B$19,Segédlet!$A$6:$A$19,"&gt;="&amp;$B66,Segédlet!$A$6:$A$19,"&lt;"&amp;($B66+$AE66)),0),0)</f>
        <v>0</v>
      </c>
      <c r="AE66" s="41">
        <f t="shared" si="20"/>
        <v>1</v>
      </c>
      <c r="AF66" s="41"/>
      <c r="AG66" s="41">
        <f>+IF(AD66&gt;0,INT(($AD$4-B66)/VLOOKUP($B$2,Segédlet!$A$23:$B$29,2,FALSE)),0)</f>
        <v>0</v>
      </c>
      <c r="AH66" s="47">
        <f t="shared" si="21"/>
        <v>0.82348484848484849</v>
      </c>
      <c r="AI66" s="39"/>
      <c r="AJ66" s="39">
        <f t="shared" si="22"/>
        <v>0</v>
      </c>
      <c r="AK66" s="209">
        <f t="shared" si="23"/>
        <v>0.82348484848484849</v>
      </c>
    </row>
    <row r="67" spans="1:37" ht="15" customHeight="1">
      <c r="A67" s="213" t="s">
        <v>674</v>
      </c>
      <c r="B67" s="153">
        <f t="shared" si="14"/>
        <v>61</v>
      </c>
      <c r="C67" s="154">
        <f t="shared" si="15"/>
        <v>4</v>
      </c>
      <c r="D67" s="144" t="s">
        <v>318</v>
      </c>
      <c r="E67" s="145" t="s">
        <v>235</v>
      </c>
      <c r="F67" s="146" t="s">
        <v>236</v>
      </c>
      <c r="G67" s="147" t="str">
        <f t="shared" si="16"/>
        <v>CSIKÁR Imre Móric</v>
      </c>
      <c r="H67" s="148" t="str">
        <f>+IF(YEAR(Címlap!$B$5)-M67&gt;18,"","J")</f>
        <v>J</v>
      </c>
      <c r="I67" s="158"/>
      <c r="J67" s="159" t="s">
        <v>16</v>
      </c>
      <c r="K67" s="178" t="s">
        <v>351</v>
      </c>
      <c r="L67" s="160">
        <v>123063</v>
      </c>
      <c r="M67" s="162">
        <v>2005</v>
      </c>
      <c r="N67" s="120">
        <v>79</v>
      </c>
      <c r="O67" s="116">
        <v>180</v>
      </c>
      <c r="P67" s="116">
        <v>180</v>
      </c>
      <c r="Q67" s="116">
        <v>180</v>
      </c>
      <c r="R67" s="117">
        <v>180</v>
      </c>
      <c r="S67" s="116">
        <v>180</v>
      </c>
      <c r="T67" s="226">
        <v>106</v>
      </c>
      <c r="U67" s="149">
        <f t="shared" si="12"/>
        <v>1085</v>
      </c>
      <c r="V67" s="123"/>
      <c r="W67" s="156"/>
      <c r="X67" s="161"/>
      <c r="Y67" s="150">
        <f t="shared" si="13"/>
        <v>1085</v>
      </c>
      <c r="Z67" s="155">
        <f t="shared" si="17"/>
        <v>0</v>
      </c>
      <c r="AA67" s="152">
        <f t="shared" si="18"/>
        <v>0.82196969696969702</v>
      </c>
      <c r="AB67" s="50" t="str">
        <f t="shared" si="19"/>
        <v>F1A</v>
      </c>
      <c r="AC67" s="50" t="s">
        <v>609</v>
      </c>
      <c r="AD67" s="41">
        <f>+IF(AND(OR(B67&lt;=$AG$4,U67=$U$6),B67&lt;15),ROUNDUP(AVERAGEIFS(Segédlet!$B$6:$B$19,Segédlet!$A$6:$A$19,"&gt;="&amp;$B67,Segédlet!$A$6:$A$19,"&lt;"&amp;($B67+$AE67)),0),0)</f>
        <v>0</v>
      </c>
      <c r="AE67" s="41">
        <f t="shared" si="20"/>
        <v>1</v>
      </c>
      <c r="AF67" s="41"/>
      <c r="AG67" s="41">
        <f>+IF(AD67&gt;0,INT(($AD$4-B67)/VLOOKUP($B$2,Segédlet!$A$23:$B$29,2,FALSE)),0)</f>
        <v>0</v>
      </c>
      <c r="AH67" s="47">
        <f t="shared" si="21"/>
        <v>0.82196969696969702</v>
      </c>
      <c r="AI67" s="39"/>
      <c r="AJ67" s="39">
        <f t="shared" si="22"/>
        <v>1085</v>
      </c>
      <c r="AK67" s="209">
        <f t="shared" si="23"/>
        <v>0.82196969696969702</v>
      </c>
    </row>
    <row r="68" spans="1:37" ht="15" customHeight="1">
      <c r="A68" s="213" t="s">
        <v>674</v>
      </c>
      <c r="B68" s="153">
        <f t="shared" si="14"/>
        <v>62</v>
      </c>
      <c r="C68" s="154">
        <f t="shared" si="15"/>
        <v>5</v>
      </c>
      <c r="D68" s="144" t="s">
        <v>96</v>
      </c>
      <c r="E68" s="145" t="s">
        <v>247</v>
      </c>
      <c r="F68" s="146" t="s">
        <v>248</v>
      </c>
      <c r="G68" s="147" t="str">
        <f t="shared" si="16"/>
        <v>HALÁSZ SZABÓ Levente</v>
      </c>
      <c r="H68" s="148" t="str">
        <f>+IF(YEAR(Címlap!$B$5)-M68&gt;18,"","J")</f>
        <v>J</v>
      </c>
      <c r="I68" s="158"/>
      <c r="J68" s="159" t="s">
        <v>16</v>
      </c>
      <c r="K68" s="178" t="s">
        <v>357</v>
      </c>
      <c r="L68" s="160">
        <v>120624</v>
      </c>
      <c r="M68" s="162">
        <v>2004</v>
      </c>
      <c r="N68" s="120">
        <v>62</v>
      </c>
      <c r="O68" s="116">
        <v>108</v>
      </c>
      <c r="P68" s="116">
        <v>180</v>
      </c>
      <c r="Q68" s="116">
        <v>180</v>
      </c>
      <c r="R68" s="116">
        <v>180</v>
      </c>
      <c r="S68" s="116">
        <v>180</v>
      </c>
      <c r="T68" s="226">
        <v>95</v>
      </c>
      <c r="U68" s="149">
        <f t="shared" si="12"/>
        <v>985</v>
      </c>
      <c r="V68" s="123"/>
      <c r="W68" s="156"/>
      <c r="X68" s="161"/>
      <c r="Y68" s="150">
        <f t="shared" si="13"/>
        <v>985</v>
      </c>
      <c r="Z68" s="155">
        <f t="shared" si="17"/>
        <v>0</v>
      </c>
      <c r="AA68" s="152">
        <f t="shared" si="18"/>
        <v>0.74621212121212122</v>
      </c>
      <c r="AB68" s="50" t="str">
        <f t="shared" si="19"/>
        <v>F1A</v>
      </c>
      <c r="AC68" s="50" t="s">
        <v>609</v>
      </c>
      <c r="AD68" s="41">
        <f>+IF(AND(OR(B68&lt;=$AG$4,U68=$U$6),B68&lt;15),ROUNDUP(AVERAGEIFS(Segédlet!$B$6:$B$19,Segédlet!$A$6:$A$19,"&gt;="&amp;$B68,Segédlet!$A$6:$A$19,"&lt;"&amp;($B68+$AE68)),0),0)</f>
        <v>0</v>
      </c>
      <c r="AE68" s="41">
        <f t="shared" si="20"/>
        <v>1</v>
      </c>
      <c r="AF68" s="41"/>
      <c r="AG68" s="41">
        <f>+IF(AD68&gt;0,INT(($AD$4-B68)/VLOOKUP($B$2,Segédlet!$A$23:$B$29,2,FALSE)),0)</f>
        <v>0</v>
      </c>
      <c r="AH68" s="47">
        <f t="shared" si="21"/>
        <v>0.74621212121212122</v>
      </c>
      <c r="AI68" s="39"/>
      <c r="AJ68" s="39">
        <f t="shared" si="22"/>
        <v>985</v>
      </c>
      <c r="AK68" s="209">
        <f t="shared" si="23"/>
        <v>0.74621212121212122</v>
      </c>
    </row>
    <row r="69" spans="1:37" ht="15" customHeight="1">
      <c r="A69" s="213" t="s">
        <v>672</v>
      </c>
      <c r="B69" s="153">
        <f t="shared" si="14"/>
        <v>63</v>
      </c>
      <c r="C69" s="154" t="str">
        <f t="shared" si="15"/>
        <v/>
      </c>
      <c r="D69" s="144" t="s">
        <v>57</v>
      </c>
      <c r="E69" s="145" t="s">
        <v>213</v>
      </c>
      <c r="F69" s="146" t="s">
        <v>214</v>
      </c>
      <c r="G69" s="147" t="str">
        <f t="shared" si="16"/>
        <v>HONIG Bernd</v>
      </c>
      <c r="H69" s="148" t="str">
        <f>+IF(YEAR(Címlap!$B$5)-M69&gt;18,"","J")</f>
        <v/>
      </c>
      <c r="I69" s="158"/>
      <c r="J69" s="159" t="s">
        <v>105</v>
      </c>
      <c r="K69" s="178">
        <v>1201</v>
      </c>
      <c r="L69" s="160">
        <v>19371</v>
      </c>
      <c r="M69" s="160">
        <v>1959</v>
      </c>
      <c r="N69" s="120">
        <v>240</v>
      </c>
      <c r="O69" s="116">
        <v>180</v>
      </c>
      <c r="P69" s="116">
        <v>180</v>
      </c>
      <c r="Q69" s="116">
        <v>180</v>
      </c>
      <c r="R69" s="116">
        <v>180</v>
      </c>
      <c r="S69" s="116">
        <v>0</v>
      </c>
      <c r="T69" s="226">
        <v>0</v>
      </c>
      <c r="U69" s="149">
        <f t="shared" si="12"/>
        <v>960</v>
      </c>
      <c r="V69" s="123"/>
      <c r="W69" s="156"/>
      <c r="X69" s="161"/>
      <c r="Y69" s="150">
        <f t="shared" si="13"/>
        <v>960</v>
      </c>
      <c r="Z69" s="155">
        <f t="shared" si="17"/>
        <v>0</v>
      </c>
      <c r="AA69" s="152">
        <f t="shared" si="18"/>
        <v>0.72727272727272729</v>
      </c>
      <c r="AB69" s="50" t="str">
        <f t="shared" si="19"/>
        <v>F1A</v>
      </c>
      <c r="AC69" s="50" t="s">
        <v>609</v>
      </c>
      <c r="AD69" s="41">
        <f>+IF(AND(OR(B69&lt;=$AG$4,U69=$U$6),B69&lt;15),ROUNDUP(AVERAGEIFS(Segédlet!$B$6:$B$19,Segédlet!$A$6:$A$19,"&gt;="&amp;$B69,Segédlet!$A$6:$A$19,"&lt;"&amp;($B69+$AE69)),0),0)</f>
        <v>0</v>
      </c>
      <c r="AE69" s="41">
        <f t="shared" si="20"/>
        <v>1</v>
      </c>
      <c r="AF69" s="41"/>
      <c r="AG69" s="41">
        <f>+IF(AD69&gt;0,INT(($AD$4-B69)/VLOOKUP($B$2,Segédlet!$A$23:$B$29,2,FALSE)),0)</f>
        <v>0</v>
      </c>
      <c r="AH69" s="47">
        <f t="shared" si="21"/>
        <v>0.72727272727272729</v>
      </c>
      <c r="AI69" s="39"/>
      <c r="AJ69" s="39">
        <f t="shared" si="22"/>
        <v>0</v>
      </c>
      <c r="AK69" s="209">
        <f t="shared" si="23"/>
        <v>0.72727272727272729</v>
      </c>
    </row>
    <row r="70" spans="1:37" ht="15" customHeight="1">
      <c r="A70" s="213" t="s">
        <v>669</v>
      </c>
      <c r="B70" s="153">
        <f t="shared" si="14"/>
        <v>64</v>
      </c>
      <c r="C70" s="154" t="str">
        <f t="shared" si="15"/>
        <v/>
      </c>
      <c r="D70" s="144" t="s">
        <v>309</v>
      </c>
      <c r="E70" s="145" t="s">
        <v>186</v>
      </c>
      <c r="F70" s="146" t="s">
        <v>187</v>
      </c>
      <c r="G70" s="222" t="str">
        <f t="shared" si="16"/>
        <v>BIERBAUER Marco</v>
      </c>
      <c r="H70" s="148" t="str">
        <f>+IF(YEAR(Címlap!$B$5)-M70&gt;18,"","J")</f>
        <v/>
      </c>
      <c r="I70" s="113"/>
      <c r="J70" s="113" t="s">
        <v>112</v>
      </c>
      <c r="K70" s="183">
        <v>6200260287</v>
      </c>
      <c r="L70" s="114">
        <v>49384</v>
      </c>
      <c r="M70" s="114">
        <v>1981</v>
      </c>
      <c r="N70" s="120">
        <v>23</v>
      </c>
      <c r="O70" s="116">
        <v>179</v>
      </c>
      <c r="P70" s="116">
        <v>180</v>
      </c>
      <c r="Q70" s="116">
        <v>180</v>
      </c>
      <c r="R70" s="116">
        <v>71</v>
      </c>
      <c r="S70" s="116">
        <v>180</v>
      </c>
      <c r="T70" s="226">
        <v>112</v>
      </c>
      <c r="U70" s="149">
        <f t="shared" ref="U70:U101" si="24">SUM(N70:T70)</f>
        <v>925</v>
      </c>
      <c r="V70" s="123"/>
      <c r="W70" s="116"/>
      <c r="X70" s="117"/>
      <c r="Y70" s="150">
        <f t="shared" ref="Y70:Y101" si="25">+U70+V70+W70+X70</f>
        <v>925</v>
      </c>
      <c r="Z70" s="155">
        <f t="shared" si="17"/>
        <v>0</v>
      </c>
      <c r="AA70" s="152">
        <f t="shared" si="18"/>
        <v>0.7007575757575758</v>
      </c>
      <c r="AB70" s="50" t="str">
        <f t="shared" si="19"/>
        <v>F1A</v>
      </c>
      <c r="AC70" s="50" t="s">
        <v>609</v>
      </c>
      <c r="AD70" s="41">
        <f>+IF(AND(OR(B70&lt;=$AG$4,U70=$U$6),B70&lt;15),ROUNDUP(AVERAGEIFS(Segédlet!$B$6:$B$19,Segédlet!$A$6:$A$19,"&gt;="&amp;$B70,Segédlet!$A$6:$A$19,"&lt;"&amp;($B70+$AE70)),0),0)</f>
        <v>0</v>
      </c>
      <c r="AE70" s="41">
        <f t="shared" si="20"/>
        <v>1</v>
      </c>
      <c r="AF70" s="41"/>
      <c r="AG70" s="41">
        <f>+IF(AD70&gt;0,INT(($AD$4-B70)/VLOOKUP($B$2,Segédlet!$A$23:$B$29,2,FALSE)),0)</f>
        <v>0</v>
      </c>
      <c r="AH70" s="47">
        <f t="shared" si="21"/>
        <v>0.7007575757575758</v>
      </c>
      <c r="AI70" s="39"/>
      <c r="AJ70" s="39">
        <f t="shared" si="22"/>
        <v>0</v>
      </c>
      <c r="AK70" s="209">
        <f t="shared" si="23"/>
        <v>0.7007575757575758</v>
      </c>
    </row>
    <row r="71" spans="1:37" ht="15" customHeight="1">
      <c r="A71" s="214" t="s">
        <v>671</v>
      </c>
      <c r="B71" s="153">
        <f t="shared" ref="B71:B101" si="26">+IF(Y71&gt;0,_xlfn.RANK.EQ(Y71,$Y$7:$Y$101),"")</f>
        <v>65</v>
      </c>
      <c r="C71" s="154" t="str">
        <f t="shared" ref="C71:C101" si="27">IF(H71="J",_xlfn.RANK.EQ(AJ71,$AJ$7:$AJ$101),"")</f>
        <v/>
      </c>
      <c r="D71" s="144" t="s">
        <v>314</v>
      </c>
      <c r="E71" s="145" t="s">
        <v>219</v>
      </c>
      <c r="F71" s="146" t="s">
        <v>220</v>
      </c>
      <c r="G71" s="147" t="str">
        <f t="shared" ref="G71:G101" si="28">UPPER(E71)&amp;" "&amp;F71</f>
        <v>STROBEL Thomas</v>
      </c>
      <c r="H71" s="148" t="str">
        <f>+IF(YEAR(Címlap!$B$5)-M71&gt;18,"","J")</f>
        <v/>
      </c>
      <c r="I71" s="158"/>
      <c r="J71" s="159" t="s">
        <v>105</v>
      </c>
      <c r="K71" s="178">
        <v>3891</v>
      </c>
      <c r="L71" s="160">
        <v>65952</v>
      </c>
      <c r="M71" s="162">
        <v>1961</v>
      </c>
      <c r="N71" s="120">
        <v>240</v>
      </c>
      <c r="O71" s="116">
        <v>120</v>
      </c>
      <c r="P71" s="116">
        <v>180</v>
      </c>
      <c r="Q71" s="116">
        <v>180</v>
      </c>
      <c r="R71" s="116">
        <v>0</v>
      </c>
      <c r="S71" s="116">
        <v>180</v>
      </c>
      <c r="T71" s="226">
        <v>0</v>
      </c>
      <c r="U71" s="149">
        <f t="shared" si="24"/>
        <v>900</v>
      </c>
      <c r="V71" s="123"/>
      <c r="W71" s="156"/>
      <c r="X71" s="161"/>
      <c r="Y71" s="150">
        <f t="shared" si="25"/>
        <v>900</v>
      </c>
      <c r="Z71" s="155">
        <f t="shared" si="17"/>
        <v>0</v>
      </c>
      <c r="AA71" s="152">
        <f t="shared" ref="AA71:AA101" si="29">+U71/IF($U$6&gt;450,$U$6,450)</f>
        <v>0.68181818181818177</v>
      </c>
      <c r="AB71" s="50" t="str">
        <f t="shared" ref="AB71:AB101" si="30">$B$2</f>
        <v>F1A</v>
      </c>
      <c r="AC71" s="50" t="s">
        <v>609</v>
      </c>
      <c r="AD71" s="41">
        <f>+IF(AND(OR(B71&lt;=$AG$4,U71=$U$6),B71&lt;15),ROUNDUP(AVERAGEIFS(Segédlet!$B$6:$B$19,Segédlet!$A$6:$A$19,"&gt;="&amp;$B71,Segédlet!$A$6:$A$19,"&lt;"&amp;($B71+$AE71)),0),0)</f>
        <v>0</v>
      </c>
      <c r="AE71" s="41">
        <f t="shared" ref="AE71:AE101" si="31">+COUNTIF($B$7:$B$101,B71)</f>
        <v>1</v>
      </c>
      <c r="AF71" s="41"/>
      <c r="AG71" s="41">
        <f>+IF(AD71&gt;0,INT(($AD$4-B71)/VLOOKUP($B$2,Segédlet!$A$23:$B$29,2,FALSE)),0)</f>
        <v>0</v>
      </c>
      <c r="AH71" s="47">
        <f t="shared" ref="AH71:AH101" si="32">IF($U71=0,"",$AA71)</f>
        <v>0.68181818181818177</v>
      </c>
      <c r="AI71" s="39"/>
      <c r="AJ71" s="39">
        <f t="shared" ref="AJ71:AJ101" si="33">+IF(H71="J",Y71,0)</f>
        <v>0</v>
      </c>
      <c r="AK71" s="209">
        <f t="shared" ref="AK71:AK101" si="34">U71/$U$6</f>
        <v>0.68181818181818177</v>
      </c>
    </row>
    <row r="72" spans="1:37" ht="15" customHeight="1">
      <c r="A72" s="213" t="s">
        <v>677</v>
      </c>
      <c r="B72" s="153">
        <f t="shared" si="26"/>
        <v>66</v>
      </c>
      <c r="C72" s="154" t="str">
        <f t="shared" si="27"/>
        <v/>
      </c>
      <c r="D72" s="144" t="s">
        <v>323</v>
      </c>
      <c r="E72" s="145" t="s">
        <v>278</v>
      </c>
      <c r="F72" s="146" t="s">
        <v>279</v>
      </c>
      <c r="G72" s="147" t="str">
        <f t="shared" si="28"/>
        <v>HUDÁK Gabriel</v>
      </c>
      <c r="H72" s="148" t="str">
        <f>+IF(YEAR(Címlap!$B$5)-M72&gt;18,"","J")</f>
        <v/>
      </c>
      <c r="I72" s="158"/>
      <c r="J72" s="159" t="s">
        <v>107</v>
      </c>
      <c r="K72" s="178" t="s">
        <v>366</v>
      </c>
      <c r="L72" s="160">
        <v>24570</v>
      </c>
      <c r="M72" s="162">
        <v>1979</v>
      </c>
      <c r="N72" s="120">
        <v>240</v>
      </c>
      <c r="O72" s="116">
        <v>180</v>
      </c>
      <c r="P72" s="116">
        <v>0</v>
      </c>
      <c r="Q72" s="116">
        <v>94</v>
      </c>
      <c r="R72" s="116">
        <v>98</v>
      </c>
      <c r="S72" s="116">
        <v>180</v>
      </c>
      <c r="T72" s="226">
        <v>0</v>
      </c>
      <c r="U72" s="149">
        <f t="shared" si="24"/>
        <v>792</v>
      </c>
      <c r="V72" s="123"/>
      <c r="W72" s="156"/>
      <c r="X72" s="161"/>
      <c r="Y72" s="150">
        <f t="shared" si="25"/>
        <v>792</v>
      </c>
      <c r="Z72" s="155">
        <f t="shared" si="17"/>
        <v>0</v>
      </c>
      <c r="AA72" s="152">
        <f t="shared" si="29"/>
        <v>0.6</v>
      </c>
      <c r="AB72" s="50" t="str">
        <f t="shared" si="30"/>
        <v>F1A</v>
      </c>
      <c r="AC72" s="50" t="s">
        <v>609</v>
      </c>
      <c r="AD72" s="41">
        <f>+IF(AND(OR(B72&lt;=$AG$4,U72=$U$6),B72&lt;15),ROUNDUP(AVERAGEIFS(Segédlet!$B$6:$B$19,Segédlet!$A$6:$A$19,"&gt;="&amp;$B72,Segédlet!$A$6:$A$19,"&lt;"&amp;($B72+$AE72)),0),0)</f>
        <v>0</v>
      </c>
      <c r="AE72" s="41">
        <f t="shared" si="31"/>
        <v>1</v>
      </c>
      <c r="AF72" s="41"/>
      <c r="AG72" s="41">
        <f>+IF(AD72&gt;0,INT(($AD$4-B72)/VLOOKUP($B$2,Segédlet!$A$23:$B$29,2,FALSE)),0)</f>
        <v>0</v>
      </c>
      <c r="AH72" s="47">
        <f t="shared" si="32"/>
        <v>0.6</v>
      </c>
      <c r="AI72" s="39"/>
      <c r="AJ72" s="39">
        <f t="shared" si="33"/>
        <v>0</v>
      </c>
      <c r="AK72" s="209">
        <f t="shared" si="34"/>
        <v>0.6</v>
      </c>
    </row>
    <row r="73" spans="1:37" ht="15" customHeight="1">
      <c r="A73" s="213" t="s">
        <v>669</v>
      </c>
      <c r="B73" s="153">
        <f t="shared" si="26"/>
        <v>67</v>
      </c>
      <c r="C73" s="154" t="str">
        <f t="shared" si="27"/>
        <v/>
      </c>
      <c r="D73" s="144" t="s">
        <v>304</v>
      </c>
      <c r="E73" s="145" t="s">
        <v>178</v>
      </c>
      <c r="F73" s="146" t="s">
        <v>179</v>
      </c>
      <c r="G73" s="147" t="str">
        <f t="shared" si="28"/>
        <v>GONZÁLEZ LÓPEZ Ramiro</v>
      </c>
      <c r="H73" s="148" t="str">
        <f>+IF(YEAR(Címlap!$B$5)-M73&gt;18,"","J")</f>
        <v/>
      </c>
      <c r="I73" s="113"/>
      <c r="J73" s="113" t="s">
        <v>328</v>
      </c>
      <c r="K73" s="183" t="s">
        <v>330</v>
      </c>
      <c r="L73" s="114">
        <v>84982</v>
      </c>
      <c r="M73" s="114">
        <v>1972</v>
      </c>
      <c r="N73" s="120">
        <v>240</v>
      </c>
      <c r="O73" s="116">
        <v>180</v>
      </c>
      <c r="P73" s="116">
        <v>180</v>
      </c>
      <c r="Q73" s="116">
        <v>180</v>
      </c>
      <c r="R73" s="116">
        <v>0</v>
      </c>
      <c r="S73" s="116">
        <v>0</v>
      </c>
      <c r="T73" s="226">
        <v>0</v>
      </c>
      <c r="U73" s="149">
        <f t="shared" si="24"/>
        <v>780</v>
      </c>
      <c r="V73" s="122"/>
      <c r="W73" s="116"/>
      <c r="X73" s="117"/>
      <c r="Y73" s="150">
        <f t="shared" si="25"/>
        <v>780</v>
      </c>
      <c r="Z73" s="155">
        <f>IF(AND($AD$4=1,AF73=0),Segédlet!$B$7,+AD73+AG73)</f>
        <v>0</v>
      </c>
      <c r="AA73" s="152">
        <f t="shared" si="29"/>
        <v>0.59090909090909094</v>
      </c>
      <c r="AB73" s="50" t="str">
        <f t="shared" si="30"/>
        <v>F1A</v>
      </c>
      <c r="AC73" s="50" t="s">
        <v>609</v>
      </c>
      <c r="AD73" s="41">
        <f>+IF(AND(OR(B73&lt;=$AG$4,U73=$U$6),B73&lt;15),ROUNDUP(AVERAGEIFS(Segédlet!$B$6:$B$19,Segédlet!$A$6:$A$19,"&gt;="&amp;$B73,Segédlet!$A$6:$A$19,"&lt;"&amp;($B73+$AE73)),0),0)</f>
        <v>0</v>
      </c>
      <c r="AE73" s="41">
        <f t="shared" si="31"/>
        <v>1</v>
      </c>
      <c r="AF73" s="41">
        <f>+IF(AND(COUNTIF(N73:T73,"&gt;0")=$AF$6,U73&gt;=0.7*$U$6),1,0)</f>
        <v>0</v>
      </c>
      <c r="AG73" s="41">
        <f>+IF(AD73&gt;0,INT(($AD$4-B73)/VLOOKUP($B$2,Segédlet!$A$23:$B$29,2,FALSE)),0)</f>
        <v>0</v>
      </c>
      <c r="AH73" s="47">
        <f t="shared" si="32"/>
        <v>0.59090909090909094</v>
      </c>
      <c r="AI73" s="39"/>
      <c r="AJ73" s="39">
        <f t="shared" si="33"/>
        <v>0</v>
      </c>
      <c r="AK73" s="209">
        <f t="shared" si="34"/>
        <v>0.59090909090909094</v>
      </c>
    </row>
    <row r="74" spans="1:37" ht="15" customHeight="1">
      <c r="A74" s="214" t="s">
        <v>673</v>
      </c>
      <c r="B74" s="153">
        <f t="shared" si="26"/>
        <v>68</v>
      </c>
      <c r="C74" s="154" t="str">
        <f t="shared" si="27"/>
        <v/>
      </c>
      <c r="D74" s="144" t="s">
        <v>53</v>
      </c>
      <c r="E74" s="145" t="s">
        <v>237</v>
      </c>
      <c r="F74" s="146" t="s">
        <v>238</v>
      </c>
      <c r="G74" s="147" t="str">
        <f t="shared" si="28"/>
        <v>LIPCSEI  Sándor</v>
      </c>
      <c r="H74" s="148" t="str">
        <f>+IF(YEAR(Címlap!$B$5)-M74&gt;18,"","J")</f>
        <v/>
      </c>
      <c r="I74" s="158"/>
      <c r="J74" s="159" t="s">
        <v>16</v>
      </c>
      <c r="K74" s="178" t="s">
        <v>595</v>
      </c>
      <c r="L74" s="160">
        <v>92746</v>
      </c>
      <c r="M74" s="162">
        <v>1998</v>
      </c>
      <c r="N74" s="120">
        <v>240</v>
      </c>
      <c r="O74" s="116">
        <v>55</v>
      </c>
      <c r="P74" s="116">
        <v>29</v>
      </c>
      <c r="Q74" s="116">
        <v>180</v>
      </c>
      <c r="R74" s="116">
        <v>180</v>
      </c>
      <c r="S74" s="116">
        <v>0</v>
      </c>
      <c r="T74" s="226">
        <v>0</v>
      </c>
      <c r="U74" s="223">
        <f t="shared" si="24"/>
        <v>684</v>
      </c>
      <c r="V74" s="123"/>
      <c r="W74" s="156"/>
      <c r="X74" s="161"/>
      <c r="Y74" s="150">
        <f t="shared" si="25"/>
        <v>684</v>
      </c>
      <c r="Z74" s="155">
        <f t="shared" ref="Z74:Z101" si="35">+AD74+AG74</f>
        <v>0</v>
      </c>
      <c r="AA74" s="152">
        <f t="shared" si="29"/>
        <v>0.51818181818181819</v>
      </c>
      <c r="AB74" s="50" t="str">
        <f t="shared" si="30"/>
        <v>F1A</v>
      </c>
      <c r="AC74" s="50" t="s">
        <v>609</v>
      </c>
      <c r="AD74" s="41">
        <f>+IF(AND(OR(B74&lt;=$AG$4,U74=$U$6),B74&lt;15),ROUNDUP(AVERAGEIFS(Segédlet!$B$6:$B$19,Segédlet!$A$6:$A$19,"&gt;="&amp;$B74,Segédlet!$A$6:$A$19,"&lt;"&amp;($B74+$AE74)),0),0)</f>
        <v>0</v>
      </c>
      <c r="AE74" s="41">
        <f t="shared" si="31"/>
        <v>1</v>
      </c>
      <c r="AF74" s="41"/>
      <c r="AG74" s="41">
        <f>+IF(AD74&gt;0,INT(($AD$4-B74)/VLOOKUP($B$2,Segédlet!$A$23:$B$29,2,FALSE)),0)</f>
        <v>0</v>
      </c>
      <c r="AH74" s="47">
        <f t="shared" si="32"/>
        <v>0.51818181818181819</v>
      </c>
      <c r="AI74" s="39"/>
      <c r="AJ74" s="39">
        <f t="shared" si="33"/>
        <v>0</v>
      </c>
      <c r="AK74" s="209">
        <f t="shared" si="34"/>
        <v>0.51818181818181819</v>
      </c>
    </row>
    <row r="75" spans="1:37" ht="15" customHeight="1">
      <c r="A75" s="213" t="s">
        <v>670</v>
      </c>
      <c r="B75" s="153">
        <f t="shared" si="26"/>
        <v>69</v>
      </c>
      <c r="C75" s="154" t="str">
        <f t="shared" si="27"/>
        <v/>
      </c>
      <c r="D75" s="144" t="s">
        <v>61</v>
      </c>
      <c r="E75" s="145" t="s">
        <v>201</v>
      </c>
      <c r="F75" s="146" t="s">
        <v>202</v>
      </c>
      <c r="G75" s="147" t="str">
        <f t="shared" si="28"/>
        <v>STORMI Heli</v>
      </c>
      <c r="H75" s="148" t="str">
        <f>+IF(YEAR(Címlap!$B$5)-M75&gt;18,"","J")</f>
        <v/>
      </c>
      <c r="I75" s="113"/>
      <c r="J75" s="159" t="s">
        <v>108</v>
      </c>
      <c r="K75" s="178" t="s">
        <v>338</v>
      </c>
      <c r="L75" s="160">
        <v>119422</v>
      </c>
      <c r="M75" s="162">
        <v>0</v>
      </c>
      <c r="N75" s="120">
        <v>180</v>
      </c>
      <c r="O75" s="116">
        <v>180</v>
      </c>
      <c r="P75" s="116">
        <v>121</v>
      </c>
      <c r="Q75" s="116">
        <v>8</v>
      </c>
      <c r="R75" s="116">
        <v>0</v>
      </c>
      <c r="S75" s="116">
        <v>170</v>
      </c>
      <c r="T75" s="226">
        <v>0</v>
      </c>
      <c r="U75" s="149">
        <f t="shared" si="24"/>
        <v>659</v>
      </c>
      <c r="V75" s="123"/>
      <c r="W75" s="156"/>
      <c r="X75" s="117"/>
      <c r="Y75" s="150">
        <f t="shared" si="25"/>
        <v>659</v>
      </c>
      <c r="Z75" s="155">
        <f t="shared" si="35"/>
        <v>0</v>
      </c>
      <c r="AA75" s="152">
        <f t="shared" si="29"/>
        <v>0.49924242424242427</v>
      </c>
      <c r="AB75" s="50" t="str">
        <f t="shared" si="30"/>
        <v>F1A</v>
      </c>
      <c r="AC75" s="50" t="s">
        <v>609</v>
      </c>
      <c r="AD75" s="41">
        <f>+IF(AND(OR(B75&lt;=$AG$4,U75=$U$6),B75&lt;15),ROUNDUP(AVERAGEIFS(Segédlet!$B$6:$B$19,Segédlet!$A$6:$A$19,"&gt;="&amp;$B75,Segédlet!$A$6:$A$19,"&lt;"&amp;($B75+$AE75)),0),0)</f>
        <v>0</v>
      </c>
      <c r="AE75" s="41">
        <f t="shared" si="31"/>
        <v>1</v>
      </c>
      <c r="AF75" s="41"/>
      <c r="AG75" s="41">
        <f>+IF(AD75&gt;0,INT(($AD$4-B75)/VLOOKUP($B$2,Segédlet!$A$23:$B$29,2,FALSE)),0)</f>
        <v>0</v>
      </c>
      <c r="AH75" s="47">
        <f t="shared" si="32"/>
        <v>0.49924242424242427</v>
      </c>
      <c r="AI75" s="39"/>
      <c r="AJ75" s="39">
        <f t="shared" si="33"/>
        <v>0</v>
      </c>
      <c r="AK75" s="209">
        <f t="shared" si="34"/>
        <v>0.49924242424242427</v>
      </c>
    </row>
    <row r="76" spans="1:37" ht="15" customHeight="1">
      <c r="A76" s="213" t="s">
        <v>674</v>
      </c>
      <c r="B76" s="153">
        <f t="shared" si="26"/>
        <v>70</v>
      </c>
      <c r="C76" s="154">
        <f t="shared" si="27"/>
        <v>6</v>
      </c>
      <c r="D76" s="144" t="s">
        <v>93</v>
      </c>
      <c r="E76" s="145" t="s">
        <v>249</v>
      </c>
      <c r="F76" s="146" t="s">
        <v>165</v>
      </c>
      <c r="G76" s="147" t="str">
        <f t="shared" si="28"/>
        <v>KERNER Martin Benedek</v>
      </c>
      <c r="H76" s="148" t="str">
        <f>+IF(YEAR(Címlap!$B$5)-M76&gt;18,"","J")</f>
        <v>J</v>
      </c>
      <c r="I76" s="158"/>
      <c r="J76" s="159" t="s">
        <v>16</v>
      </c>
      <c r="K76" s="178" t="s">
        <v>113</v>
      </c>
      <c r="L76" s="160">
        <v>92488</v>
      </c>
      <c r="M76" s="162">
        <v>2001</v>
      </c>
      <c r="N76" s="120">
        <v>108</v>
      </c>
      <c r="O76" s="116">
        <v>180</v>
      </c>
      <c r="P76" s="116">
        <v>180</v>
      </c>
      <c r="Q76" s="116">
        <v>142</v>
      </c>
      <c r="R76" s="116">
        <v>0</v>
      </c>
      <c r="S76" s="116">
        <v>0</v>
      </c>
      <c r="T76" s="226">
        <v>0</v>
      </c>
      <c r="U76" s="149">
        <f t="shared" si="24"/>
        <v>610</v>
      </c>
      <c r="V76" s="123"/>
      <c r="W76" s="156"/>
      <c r="X76" s="161"/>
      <c r="Y76" s="150">
        <f t="shared" si="25"/>
        <v>610</v>
      </c>
      <c r="Z76" s="155">
        <f t="shared" si="35"/>
        <v>0</v>
      </c>
      <c r="AA76" s="152">
        <f t="shared" si="29"/>
        <v>0.4621212121212121</v>
      </c>
      <c r="AB76" s="50" t="str">
        <f t="shared" si="30"/>
        <v>F1A</v>
      </c>
      <c r="AC76" s="50" t="s">
        <v>609</v>
      </c>
      <c r="AD76" s="41">
        <f>+IF(AND(OR(B76&lt;=$AG$4,U76=$U$6),B76&lt;15),ROUNDUP(AVERAGEIFS(Segédlet!$B$6:$B$19,Segédlet!$A$6:$A$19,"&gt;="&amp;$B76,Segédlet!$A$6:$A$19,"&lt;"&amp;($B76+$AE76)),0),0)</f>
        <v>0</v>
      </c>
      <c r="AE76" s="41">
        <f t="shared" si="31"/>
        <v>1</v>
      </c>
      <c r="AF76" s="41"/>
      <c r="AG76" s="41">
        <f>+IF(AD76&gt;0,INT(($AD$4-B76)/VLOOKUP($B$2,Segédlet!$A$23:$B$29,2,FALSE)),0)</f>
        <v>0</v>
      </c>
      <c r="AH76" s="47">
        <f t="shared" si="32"/>
        <v>0.4621212121212121</v>
      </c>
      <c r="AI76" s="39"/>
      <c r="AJ76" s="39">
        <f t="shared" si="33"/>
        <v>610</v>
      </c>
      <c r="AK76" s="209">
        <f t="shared" si="34"/>
        <v>0.4621212121212121</v>
      </c>
    </row>
    <row r="77" spans="1:37" ht="15" customHeight="1">
      <c r="A77" s="213" t="s">
        <v>672</v>
      </c>
      <c r="B77" s="153">
        <f t="shared" si="26"/>
        <v>71</v>
      </c>
      <c r="C77" s="154" t="str">
        <f t="shared" si="27"/>
        <v/>
      </c>
      <c r="D77" s="144" t="s">
        <v>68</v>
      </c>
      <c r="E77" s="145" t="s">
        <v>229</v>
      </c>
      <c r="F77" s="146" t="s">
        <v>230</v>
      </c>
      <c r="G77" s="147" t="str">
        <f t="shared" si="28"/>
        <v>PASTOR-KÄPPNER Nico</v>
      </c>
      <c r="H77" s="148" t="str">
        <f>+IF(YEAR(Címlap!$B$5)-M77&gt;18,"","J")</f>
        <v/>
      </c>
      <c r="I77" s="158"/>
      <c r="J77" s="159" t="s">
        <v>105</v>
      </c>
      <c r="K77" s="178" t="s">
        <v>348</v>
      </c>
      <c r="L77" s="160"/>
      <c r="M77" s="162">
        <v>1981</v>
      </c>
      <c r="N77" s="120">
        <v>225</v>
      </c>
      <c r="O77" s="116">
        <v>162</v>
      </c>
      <c r="P77" s="116">
        <v>180</v>
      </c>
      <c r="Q77" s="116">
        <v>15</v>
      </c>
      <c r="R77" s="117">
        <v>0</v>
      </c>
      <c r="S77" s="116">
        <v>0</v>
      </c>
      <c r="T77" s="226">
        <v>0</v>
      </c>
      <c r="U77" s="149">
        <f t="shared" si="24"/>
        <v>582</v>
      </c>
      <c r="V77" s="123"/>
      <c r="W77" s="156"/>
      <c r="X77" s="161"/>
      <c r="Y77" s="150">
        <f t="shared" si="25"/>
        <v>582</v>
      </c>
      <c r="Z77" s="155">
        <f t="shared" si="35"/>
        <v>0</v>
      </c>
      <c r="AA77" s="152">
        <f t="shared" si="29"/>
        <v>0.44090909090909092</v>
      </c>
      <c r="AB77" s="50" t="str">
        <f t="shared" si="30"/>
        <v>F1A</v>
      </c>
      <c r="AC77" s="50" t="s">
        <v>609</v>
      </c>
      <c r="AD77" s="41">
        <f>+IF(AND(OR(B77&lt;=$AG$4,U77=$U$6),B77&lt;15),ROUNDUP(AVERAGEIFS(Segédlet!$B$6:$B$19,Segédlet!$A$6:$A$19,"&gt;="&amp;$B77,Segédlet!$A$6:$A$19,"&lt;"&amp;($B77+$AE77)),0),0)</f>
        <v>0</v>
      </c>
      <c r="AE77" s="41">
        <f t="shared" si="31"/>
        <v>1</v>
      </c>
      <c r="AF77" s="41"/>
      <c r="AG77" s="41">
        <f>+IF(AD77&gt;0,INT(($AD$4-B77)/VLOOKUP($B$2,Segédlet!$A$23:$B$29,2,FALSE)),0)</f>
        <v>0</v>
      </c>
      <c r="AH77" s="47">
        <f t="shared" si="32"/>
        <v>0.44090909090909092</v>
      </c>
      <c r="AI77" s="39"/>
      <c r="AJ77" s="39">
        <f t="shared" si="33"/>
        <v>0</v>
      </c>
      <c r="AK77" s="209">
        <f t="shared" si="34"/>
        <v>0.44090909090909092</v>
      </c>
    </row>
    <row r="78" spans="1:37" ht="15" customHeight="1">
      <c r="A78" s="214" t="s">
        <v>675</v>
      </c>
      <c r="B78" s="153">
        <f t="shared" si="26"/>
        <v>72</v>
      </c>
      <c r="C78" s="154" t="str">
        <f t="shared" si="27"/>
        <v/>
      </c>
      <c r="D78" s="144" t="s">
        <v>319</v>
      </c>
      <c r="E78" s="145" t="s">
        <v>234</v>
      </c>
      <c r="F78" s="146" t="s">
        <v>170</v>
      </c>
      <c r="G78" s="147" t="str">
        <f t="shared" si="28"/>
        <v>SARUSI KISS Balázs</v>
      </c>
      <c r="H78" s="148" t="str">
        <f>+IF(YEAR(Címlap!$B$5)-M78&gt;18,"","J")</f>
        <v/>
      </c>
      <c r="I78" s="158"/>
      <c r="J78" s="159" t="s">
        <v>16</v>
      </c>
      <c r="K78" s="178" t="s">
        <v>350</v>
      </c>
      <c r="L78" s="160">
        <v>82282</v>
      </c>
      <c r="M78" s="162">
        <v>1965</v>
      </c>
      <c r="N78" s="120">
        <v>240</v>
      </c>
      <c r="O78" s="116">
        <v>0</v>
      </c>
      <c r="P78" s="116">
        <v>0</v>
      </c>
      <c r="Q78" s="116">
        <v>0</v>
      </c>
      <c r="R78" s="117">
        <v>0</v>
      </c>
      <c r="S78" s="116">
        <v>0</v>
      </c>
      <c r="T78" s="226">
        <v>0</v>
      </c>
      <c r="U78" s="149">
        <f t="shared" si="24"/>
        <v>240</v>
      </c>
      <c r="V78" s="123"/>
      <c r="W78" s="156"/>
      <c r="X78" s="161"/>
      <c r="Y78" s="150">
        <f t="shared" si="25"/>
        <v>240</v>
      </c>
      <c r="Z78" s="155">
        <f t="shared" si="35"/>
        <v>0</v>
      </c>
      <c r="AA78" s="152">
        <f t="shared" si="29"/>
        <v>0.18181818181818182</v>
      </c>
      <c r="AB78" s="50" t="str">
        <f t="shared" si="30"/>
        <v>F1A</v>
      </c>
      <c r="AC78" s="50" t="s">
        <v>609</v>
      </c>
      <c r="AD78" s="41">
        <f>+IF(AND(OR(B78&lt;=$AG$4,U78=$U$6),B78&lt;15),ROUNDUP(AVERAGEIFS(Segédlet!$B$6:$B$19,Segédlet!$A$6:$A$19,"&gt;="&amp;$B78,Segédlet!$A$6:$A$19,"&lt;"&amp;($B78+$AE78)),0),0)</f>
        <v>0</v>
      </c>
      <c r="AE78" s="41">
        <f t="shared" si="31"/>
        <v>1</v>
      </c>
      <c r="AF78" s="41"/>
      <c r="AG78" s="41">
        <f>+IF(AD78&gt;0,INT(($AD$4-B78)/VLOOKUP($B$2,Segédlet!$A$23:$B$29,2,FALSE)),0)</f>
        <v>0</v>
      </c>
      <c r="AH78" s="47">
        <f t="shared" si="32"/>
        <v>0.18181818181818182</v>
      </c>
      <c r="AI78" s="39"/>
      <c r="AJ78" s="39">
        <f t="shared" si="33"/>
        <v>0</v>
      </c>
      <c r="AK78" s="209">
        <f t="shared" si="34"/>
        <v>0.18181818181818182</v>
      </c>
    </row>
    <row r="79" spans="1:37" ht="15" customHeight="1">
      <c r="A79" s="213" t="s">
        <v>672</v>
      </c>
      <c r="B79" s="153">
        <f t="shared" si="26"/>
        <v>73</v>
      </c>
      <c r="C79" s="154" t="str">
        <f t="shared" si="27"/>
        <v/>
      </c>
      <c r="D79" s="144" t="s">
        <v>81</v>
      </c>
      <c r="E79" s="145" t="s">
        <v>227</v>
      </c>
      <c r="F79" s="146" t="s">
        <v>228</v>
      </c>
      <c r="G79" s="147" t="str">
        <f t="shared" si="28"/>
        <v>PASTOR Melanie</v>
      </c>
      <c r="H79" s="148" t="str">
        <f>+IF(YEAR(Címlap!$B$5)-M79&gt;18,"","J")</f>
        <v/>
      </c>
      <c r="I79" s="158"/>
      <c r="J79" s="159" t="s">
        <v>105</v>
      </c>
      <c r="K79" s="178" t="s">
        <v>347</v>
      </c>
      <c r="L79" s="160">
        <v>119130</v>
      </c>
      <c r="M79" s="162">
        <v>1984</v>
      </c>
      <c r="N79" s="120">
        <v>71</v>
      </c>
      <c r="O79" s="116">
        <v>0</v>
      </c>
      <c r="P79" s="116">
        <v>0</v>
      </c>
      <c r="Q79" s="116">
        <v>0</v>
      </c>
      <c r="R79" s="116">
        <v>0</v>
      </c>
      <c r="S79" s="116">
        <v>0</v>
      </c>
      <c r="T79" s="226">
        <v>0</v>
      </c>
      <c r="U79" s="149">
        <f t="shared" si="24"/>
        <v>71</v>
      </c>
      <c r="V79" s="123"/>
      <c r="W79" s="156"/>
      <c r="X79" s="161"/>
      <c r="Y79" s="150">
        <f t="shared" si="25"/>
        <v>71</v>
      </c>
      <c r="Z79" s="155">
        <f t="shared" si="35"/>
        <v>0</v>
      </c>
      <c r="AA79" s="152">
        <f t="shared" si="29"/>
        <v>5.3787878787878787E-2</v>
      </c>
      <c r="AB79" s="50" t="str">
        <f t="shared" si="30"/>
        <v>F1A</v>
      </c>
      <c r="AC79" s="50" t="s">
        <v>609</v>
      </c>
      <c r="AD79" s="41">
        <f>+IF(AND(OR(B79&lt;=$AG$4,U79=$U$6),B79&lt;15),ROUNDUP(AVERAGEIFS(Segédlet!$B$6:$B$19,Segédlet!$A$6:$A$19,"&gt;="&amp;$B79,Segédlet!$A$6:$A$19,"&lt;"&amp;($B79+$AE79)),0),0)</f>
        <v>0</v>
      </c>
      <c r="AE79" s="41">
        <f t="shared" si="31"/>
        <v>1</v>
      </c>
      <c r="AF79" s="41"/>
      <c r="AG79" s="41">
        <f>+IF(AD79&gt;0,INT(($AD$4-B79)/VLOOKUP($B$2,Segédlet!$A$23:$B$29,2,FALSE)),0)</f>
        <v>0</v>
      </c>
      <c r="AH79" s="47">
        <f t="shared" si="32"/>
        <v>5.3787878787878787E-2</v>
      </c>
      <c r="AI79" s="39"/>
      <c r="AJ79" s="39">
        <f t="shared" si="33"/>
        <v>0</v>
      </c>
      <c r="AK79" s="209">
        <f t="shared" si="34"/>
        <v>5.3787878787878787E-2</v>
      </c>
    </row>
    <row r="80" spans="1:37" ht="15" customHeight="1">
      <c r="A80" s="214" t="s">
        <v>174</v>
      </c>
      <c r="B80" s="153" t="str">
        <f t="shared" si="26"/>
        <v/>
      </c>
      <c r="C80" s="154" t="str">
        <f t="shared" si="27"/>
        <v/>
      </c>
      <c r="D80" s="144" t="s">
        <v>614</v>
      </c>
      <c r="E80" s="145" t="s">
        <v>680</v>
      </c>
      <c r="F80" s="146" t="s">
        <v>240</v>
      </c>
      <c r="G80" s="147" t="str">
        <f t="shared" si="28"/>
        <v>KRASZNAI József</v>
      </c>
      <c r="H80" s="148" t="str">
        <f>+IF(YEAR(Címlap!$B$5)-M80&gt;18,"","J")</f>
        <v/>
      </c>
      <c r="I80" s="158"/>
      <c r="J80" s="159" t="s">
        <v>16</v>
      </c>
      <c r="K80" s="178" t="s">
        <v>682</v>
      </c>
      <c r="L80" s="162">
        <v>81453</v>
      </c>
      <c r="M80" s="162"/>
      <c r="N80" s="120">
        <v>0</v>
      </c>
      <c r="O80" s="116">
        <v>0</v>
      </c>
      <c r="P80" s="116">
        <v>0</v>
      </c>
      <c r="Q80" s="116">
        <v>0</v>
      </c>
      <c r="R80" s="116">
        <v>0</v>
      </c>
      <c r="S80" s="116">
        <v>0</v>
      </c>
      <c r="T80" s="226">
        <v>0</v>
      </c>
      <c r="U80" s="149">
        <f t="shared" si="24"/>
        <v>0</v>
      </c>
      <c r="V80" s="123"/>
      <c r="W80" s="156"/>
      <c r="X80" s="161"/>
      <c r="Y80" s="150">
        <f t="shared" si="25"/>
        <v>0</v>
      </c>
      <c r="Z80" s="155">
        <f t="shared" si="35"/>
        <v>0</v>
      </c>
      <c r="AA80" s="152">
        <f t="shared" si="29"/>
        <v>0</v>
      </c>
      <c r="AB80" s="50" t="str">
        <f t="shared" si="30"/>
        <v>F1A</v>
      </c>
      <c r="AC80" s="50" t="s">
        <v>609</v>
      </c>
      <c r="AD80" s="41">
        <f>+IF(AND(OR(B80&lt;=$AG$4,U80=$U$6),B80&lt;15),ROUNDUP(AVERAGEIFS(Segédlet!$B$6:$B$19,Segédlet!$A$6:$A$19,"&gt;="&amp;$B80,Segédlet!$A$6:$A$19,"&lt;"&amp;($B80+$AE80)),0),0)</f>
        <v>0</v>
      </c>
      <c r="AE80" s="41">
        <f t="shared" si="31"/>
        <v>22</v>
      </c>
      <c r="AF80" s="41"/>
      <c r="AG80" s="41">
        <f>+IF(AD80&gt;0,INT(($AD$4-B80)/VLOOKUP($B$2,Segédlet!$A$23:$B$29,2,FALSE)),0)</f>
        <v>0</v>
      </c>
      <c r="AH80" s="47" t="str">
        <f t="shared" si="32"/>
        <v/>
      </c>
      <c r="AI80" s="39"/>
      <c r="AJ80" s="39">
        <f t="shared" si="33"/>
        <v>0</v>
      </c>
      <c r="AK80" s="209">
        <f t="shared" si="34"/>
        <v>0</v>
      </c>
    </row>
    <row r="81" spans="1:37" ht="15" customHeight="1" thickBot="1">
      <c r="A81" s="214"/>
      <c r="B81" s="153" t="str">
        <f t="shared" si="26"/>
        <v/>
      </c>
      <c r="C81" s="154" t="str">
        <f t="shared" si="27"/>
        <v/>
      </c>
      <c r="D81" s="144" t="s">
        <v>615</v>
      </c>
      <c r="E81" s="145" t="s">
        <v>683</v>
      </c>
      <c r="F81" s="146" t="s">
        <v>687</v>
      </c>
      <c r="G81" s="147" t="str">
        <f t="shared" si="28"/>
        <v>GURER Selim Omer</v>
      </c>
      <c r="H81" s="148" t="str">
        <f>+IF(YEAR(Címlap!$B$5)-M81&gt;18,"","J")</f>
        <v/>
      </c>
      <c r="I81" s="158"/>
      <c r="J81" s="159" t="s">
        <v>110</v>
      </c>
      <c r="K81" s="178" t="s">
        <v>684</v>
      </c>
      <c r="L81" s="162">
        <v>99730</v>
      </c>
      <c r="M81" s="162"/>
      <c r="N81" s="215" t="s">
        <v>688</v>
      </c>
      <c r="O81" s="216"/>
      <c r="P81" s="216"/>
      <c r="Q81" s="216"/>
      <c r="R81" s="216"/>
      <c r="S81" s="216"/>
      <c r="T81" s="227"/>
      <c r="U81" s="149">
        <f t="shared" si="24"/>
        <v>0</v>
      </c>
      <c r="V81" s="123"/>
      <c r="W81" s="156"/>
      <c r="X81" s="161"/>
      <c r="Y81" s="150">
        <f t="shared" si="25"/>
        <v>0</v>
      </c>
      <c r="Z81" s="155">
        <f t="shared" si="35"/>
        <v>0</v>
      </c>
      <c r="AA81" s="152">
        <f t="shared" si="29"/>
        <v>0</v>
      </c>
      <c r="AB81" s="50" t="str">
        <f t="shared" si="30"/>
        <v>F1A</v>
      </c>
      <c r="AC81" s="50" t="s">
        <v>609</v>
      </c>
      <c r="AD81" s="41">
        <f>+IF(AND(OR(B81&lt;=$AG$4,U81=$U$6),B81&lt;15),ROUNDUP(AVERAGEIFS(Segédlet!$B$6:$B$19,Segédlet!$A$6:$A$19,"&gt;="&amp;$B81,Segédlet!$A$6:$A$19,"&lt;"&amp;($B81+$AE81)),0),0)</f>
        <v>0</v>
      </c>
      <c r="AE81" s="41">
        <f t="shared" si="31"/>
        <v>22</v>
      </c>
      <c r="AF81" s="41"/>
      <c r="AG81" s="41">
        <f>+IF(AD81&gt;0,INT(($AD$4-B81)/VLOOKUP($B$2,Segédlet!$A$23:$B$29,2,FALSE)),0)</f>
        <v>0</v>
      </c>
      <c r="AH81" s="47" t="str">
        <f t="shared" si="32"/>
        <v/>
      </c>
      <c r="AI81" s="39"/>
      <c r="AJ81" s="39">
        <f t="shared" si="33"/>
        <v>0</v>
      </c>
      <c r="AK81" s="209">
        <f t="shared" si="34"/>
        <v>0</v>
      </c>
    </row>
    <row r="82" spans="1:37" ht="15" hidden="1" customHeight="1">
      <c r="A82" s="228"/>
      <c r="B82" s="153" t="str">
        <f t="shared" si="26"/>
        <v/>
      </c>
      <c r="C82" s="154" t="str">
        <f t="shared" si="27"/>
        <v/>
      </c>
      <c r="D82" s="144" t="s">
        <v>327</v>
      </c>
      <c r="E82" s="145"/>
      <c r="F82" s="146"/>
      <c r="G82" s="222" t="str">
        <f t="shared" si="28"/>
        <v xml:space="preserve"> </v>
      </c>
      <c r="H82" s="148" t="str">
        <f>+IF(YEAR(Címlap!$B$5)-M82&gt;18,"","J")</f>
        <v/>
      </c>
      <c r="I82" s="158"/>
      <c r="J82" s="159"/>
      <c r="K82" s="178"/>
      <c r="L82" s="160"/>
      <c r="M82" s="162"/>
      <c r="N82" s="120"/>
      <c r="O82" s="116"/>
      <c r="P82" s="116"/>
      <c r="Q82" s="116"/>
      <c r="R82" s="117"/>
      <c r="S82" s="116"/>
      <c r="T82" s="226"/>
      <c r="U82" s="149">
        <f t="shared" si="24"/>
        <v>0</v>
      </c>
      <c r="V82" s="123"/>
      <c r="W82" s="156"/>
      <c r="X82" s="161"/>
      <c r="Y82" s="150">
        <f t="shared" si="25"/>
        <v>0</v>
      </c>
      <c r="Z82" s="155">
        <f t="shared" si="35"/>
        <v>0</v>
      </c>
      <c r="AA82" s="152">
        <f t="shared" si="29"/>
        <v>0</v>
      </c>
      <c r="AB82" s="50" t="str">
        <f t="shared" si="30"/>
        <v>F1A</v>
      </c>
      <c r="AC82" s="50" t="s">
        <v>609</v>
      </c>
      <c r="AD82" s="41">
        <f>+IF(AND(OR(B82&lt;=$AG$4,U82=$U$6),B82&lt;15),ROUNDUP(AVERAGEIFS(Segédlet!$B$6:$B$19,Segédlet!$A$6:$A$19,"&gt;="&amp;$B82,Segédlet!$A$6:$A$19,"&lt;"&amp;($B82+$AE82)),0),0)</f>
        <v>0</v>
      </c>
      <c r="AE82" s="41">
        <f t="shared" si="31"/>
        <v>22</v>
      </c>
      <c r="AF82" s="41"/>
      <c r="AG82" s="41">
        <f>+IF(AD82&gt;0,INT(($AD$4-B82)/VLOOKUP($B$2,Segédlet!$A$23:$B$29,2,FALSE)),0)</f>
        <v>0</v>
      </c>
      <c r="AH82" s="47" t="str">
        <f t="shared" si="32"/>
        <v/>
      </c>
      <c r="AI82" s="39"/>
      <c r="AJ82" s="39">
        <f t="shared" si="33"/>
        <v>0</v>
      </c>
      <c r="AK82" s="209">
        <f t="shared" si="34"/>
        <v>0</v>
      </c>
    </row>
    <row r="83" spans="1:37" ht="15" hidden="1" customHeight="1">
      <c r="A83" s="228"/>
      <c r="B83" s="153" t="str">
        <f t="shared" si="26"/>
        <v/>
      </c>
      <c r="C83" s="154" t="str">
        <f t="shared" si="27"/>
        <v/>
      </c>
      <c r="D83" s="144" t="s">
        <v>47</v>
      </c>
      <c r="E83" s="145"/>
      <c r="F83" s="146"/>
      <c r="G83" s="222" t="str">
        <f t="shared" si="28"/>
        <v xml:space="preserve"> </v>
      </c>
      <c r="H83" s="148" t="str">
        <f>+IF(YEAR(Címlap!$B$5)-M83&gt;18,"","J")</f>
        <v/>
      </c>
      <c r="I83" s="158"/>
      <c r="J83" s="159"/>
      <c r="K83" s="178"/>
      <c r="L83" s="160"/>
      <c r="M83" s="162"/>
      <c r="N83" s="120"/>
      <c r="O83" s="116"/>
      <c r="P83" s="116"/>
      <c r="Q83" s="116"/>
      <c r="R83" s="117"/>
      <c r="S83" s="116"/>
      <c r="T83" s="226"/>
      <c r="U83" s="149">
        <f t="shared" si="24"/>
        <v>0</v>
      </c>
      <c r="V83" s="123"/>
      <c r="W83" s="156"/>
      <c r="X83" s="161"/>
      <c r="Y83" s="150">
        <f t="shared" si="25"/>
        <v>0</v>
      </c>
      <c r="Z83" s="155">
        <f t="shared" si="35"/>
        <v>0</v>
      </c>
      <c r="AA83" s="152">
        <f t="shared" si="29"/>
        <v>0</v>
      </c>
      <c r="AB83" s="50" t="str">
        <f t="shared" si="30"/>
        <v>F1A</v>
      </c>
      <c r="AC83" s="50" t="s">
        <v>609</v>
      </c>
      <c r="AD83" s="41">
        <f>+IF(AND(OR(B83&lt;=$AG$4,U83=$U$6),B83&lt;15),ROUNDUP(AVERAGEIFS(Segédlet!$B$6:$B$19,Segédlet!$A$6:$A$19,"&gt;="&amp;$B83,Segédlet!$A$6:$A$19,"&lt;"&amp;($B83+$AE83)),0),0)</f>
        <v>0</v>
      </c>
      <c r="AE83" s="41">
        <f t="shared" si="31"/>
        <v>22</v>
      </c>
      <c r="AF83" s="41"/>
      <c r="AG83" s="41">
        <f>+IF(AD83&gt;0,INT(($AD$4-B83)/VLOOKUP($B$2,Segédlet!$A$23:$B$29,2,FALSE)),0)</f>
        <v>0</v>
      </c>
      <c r="AH83" s="47" t="str">
        <f t="shared" si="32"/>
        <v/>
      </c>
      <c r="AI83" s="39"/>
      <c r="AJ83" s="39">
        <f t="shared" si="33"/>
        <v>0</v>
      </c>
      <c r="AK83" s="209">
        <f t="shared" si="34"/>
        <v>0</v>
      </c>
    </row>
    <row r="84" spans="1:37" ht="15" hidden="1" customHeight="1">
      <c r="A84" s="228"/>
      <c r="B84" s="153" t="str">
        <f t="shared" si="26"/>
        <v/>
      </c>
      <c r="C84" s="154" t="str">
        <f t="shared" si="27"/>
        <v/>
      </c>
      <c r="D84" s="144" t="s">
        <v>49</v>
      </c>
      <c r="E84" s="145"/>
      <c r="F84" s="146"/>
      <c r="G84" s="222" t="str">
        <f t="shared" si="28"/>
        <v xml:space="preserve"> </v>
      </c>
      <c r="H84" s="148" t="str">
        <f>+IF(YEAR(Címlap!$B$5)-M84&gt;18,"","J")</f>
        <v/>
      </c>
      <c r="I84" s="158"/>
      <c r="J84" s="159"/>
      <c r="K84" s="178"/>
      <c r="L84" s="160"/>
      <c r="M84" s="162"/>
      <c r="N84" s="120"/>
      <c r="O84" s="116"/>
      <c r="P84" s="116"/>
      <c r="Q84" s="116"/>
      <c r="R84" s="116"/>
      <c r="S84" s="116"/>
      <c r="T84" s="226"/>
      <c r="U84" s="149">
        <f t="shared" si="24"/>
        <v>0</v>
      </c>
      <c r="V84" s="123"/>
      <c r="W84" s="156"/>
      <c r="X84" s="161"/>
      <c r="Y84" s="150">
        <f t="shared" si="25"/>
        <v>0</v>
      </c>
      <c r="Z84" s="155">
        <f t="shared" si="35"/>
        <v>0</v>
      </c>
      <c r="AA84" s="152">
        <f t="shared" si="29"/>
        <v>0</v>
      </c>
      <c r="AB84" s="50" t="str">
        <f t="shared" si="30"/>
        <v>F1A</v>
      </c>
      <c r="AC84" s="50" t="s">
        <v>609</v>
      </c>
      <c r="AD84" s="41">
        <f>+IF(AND(OR(B84&lt;=$AG$4,U84=$U$6),B84&lt;15),ROUNDUP(AVERAGEIFS(Segédlet!$B$6:$B$19,Segédlet!$A$6:$A$19,"&gt;="&amp;$B84,Segédlet!$A$6:$A$19,"&lt;"&amp;($B84+$AE84)),0),0)</f>
        <v>0</v>
      </c>
      <c r="AE84" s="41">
        <f t="shared" si="31"/>
        <v>22</v>
      </c>
      <c r="AF84" s="41"/>
      <c r="AG84" s="41">
        <f>+IF(AD84&gt;0,INT(($AD$4-B84)/VLOOKUP($B$2,Segédlet!$A$23:$B$29,2,FALSE)),0)</f>
        <v>0</v>
      </c>
      <c r="AH84" s="47" t="str">
        <f t="shared" si="32"/>
        <v/>
      </c>
      <c r="AI84" s="39"/>
      <c r="AJ84" s="39">
        <f t="shared" si="33"/>
        <v>0</v>
      </c>
      <c r="AK84" s="209">
        <f t="shared" si="34"/>
        <v>0</v>
      </c>
    </row>
    <row r="85" spans="1:37" ht="15" hidden="1" customHeight="1">
      <c r="A85" s="228"/>
      <c r="B85" s="153" t="str">
        <f t="shared" si="26"/>
        <v/>
      </c>
      <c r="C85" s="154" t="str">
        <f t="shared" si="27"/>
        <v/>
      </c>
      <c r="D85" s="144" t="s">
        <v>321</v>
      </c>
      <c r="E85" s="145"/>
      <c r="F85" s="146"/>
      <c r="G85" s="147" t="str">
        <f t="shared" si="28"/>
        <v xml:space="preserve"> </v>
      </c>
      <c r="H85" s="148" t="str">
        <f>+IF(YEAR(Címlap!$B$5)-M85&gt;18,"","J")</f>
        <v/>
      </c>
      <c r="I85" s="158"/>
      <c r="J85" s="159"/>
      <c r="K85" s="178"/>
      <c r="L85" s="160"/>
      <c r="M85" s="162"/>
      <c r="N85" s="120"/>
      <c r="O85" s="116"/>
      <c r="P85" s="116"/>
      <c r="Q85" s="116"/>
      <c r="R85" s="116"/>
      <c r="S85" s="116"/>
      <c r="T85" s="226"/>
      <c r="U85" s="149">
        <f t="shared" si="24"/>
        <v>0</v>
      </c>
      <c r="V85" s="123"/>
      <c r="W85" s="156"/>
      <c r="X85" s="161"/>
      <c r="Y85" s="150">
        <f t="shared" si="25"/>
        <v>0</v>
      </c>
      <c r="Z85" s="155">
        <f t="shared" si="35"/>
        <v>0</v>
      </c>
      <c r="AA85" s="152">
        <f t="shared" si="29"/>
        <v>0</v>
      </c>
      <c r="AB85" s="50" t="str">
        <f t="shared" si="30"/>
        <v>F1A</v>
      </c>
      <c r="AC85" s="50" t="s">
        <v>609</v>
      </c>
      <c r="AD85" s="41">
        <f>+IF(AND(OR(B85&lt;=$AG$4,U85=$U$6),B85&lt;15),ROUNDUP(AVERAGEIFS(Segédlet!$B$6:$B$19,Segédlet!$A$6:$A$19,"&gt;="&amp;$B85,Segédlet!$A$6:$A$19,"&lt;"&amp;($B85+$AE85)),0),0)</f>
        <v>0</v>
      </c>
      <c r="AE85" s="41">
        <f t="shared" si="31"/>
        <v>22</v>
      </c>
      <c r="AF85" s="41"/>
      <c r="AG85" s="41">
        <f>+IF(AD85&gt;0,INT(($AD$4-B85)/VLOOKUP($B$2,Segédlet!$A$23:$B$29,2,FALSE)),0)</f>
        <v>0</v>
      </c>
      <c r="AH85" s="47" t="str">
        <f t="shared" si="32"/>
        <v/>
      </c>
      <c r="AI85" s="39"/>
      <c r="AJ85" s="39">
        <f t="shared" si="33"/>
        <v>0</v>
      </c>
      <c r="AK85" s="209">
        <f t="shared" si="34"/>
        <v>0</v>
      </c>
    </row>
    <row r="86" spans="1:37" ht="15" hidden="1" customHeight="1">
      <c r="A86" s="228"/>
      <c r="B86" s="153" t="str">
        <f t="shared" si="26"/>
        <v/>
      </c>
      <c r="C86" s="154" t="str">
        <f t="shared" si="27"/>
        <v/>
      </c>
      <c r="D86" s="144" t="s">
        <v>44</v>
      </c>
      <c r="E86" s="145"/>
      <c r="F86" s="146"/>
      <c r="G86" s="222" t="str">
        <f t="shared" si="28"/>
        <v xml:space="preserve"> </v>
      </c>
      <c r="H86" s="148" t="str">
        <f>+IF(YEAR(Címlap!$B$5)-M86&gt;18,"","J")</f>
        <v/>
      </c>
      <c r="I86" s="158"/>
      <c r="J86" s="159"/>
      <c r="K86" s="178"/>
      <c r="L86" s="160"/>
      <c r="M86" s="162"/>
      <c r="N86" s="120"/>
      <c r="O86" s="116"/>
      <c r="P86" s="116"/>
      <c r="Q86" s="116"/>
      <c r="R86" s="117"/>
      <c r="S86" s="116"/>
      <c r="T86" s="226"/>
      <c r="U86" s="223">
        <f t="shared" si="24"/>
        <v>0</v>
      </c>
      <c r="V86" s="123"/>
      <c r="W86" s="156"/>
      <c r="X86" s="161"/>
      <c r="Y86" s="150">
        <f t="shared" si="25"/>
        <v>0</v>
      </c>
      <c r="Z86" s="155">
        <f t="shared" si="35"/>
        <v>0</v>
      </c>
      <c r="AA86" s="152">
        <f t="shared" si="29"/>
        <v>0</v>
      </c>
      <c r="AB86" s="50" t="str">
        <f t="shared" si="30"/>
        <v>F1A</v>
      </c>
      <c r="AC86" s="50" t="s">
        <v>609</v>
      </c>
      <c r="AD86" s="41">
        <f>+IF(AND(OR(B86&lt;=$AG$4,U86=$U$6),B86&lt;15),ROUNDUP(AVERAGEIFS(Segédlet!$B$6:$B$19,Segédlet!$A$6:$A$19,"&gt;="&amp;$B86,Segédlet!$A$6:$A$19,"&lt;"&amp;($B86+$AE86)),0),0)</f>
        <v>0</v>
      </c>
      <c r="AE86" s="41">
        <f t="shared" si="31"/>
        <v>22</v>
      </c>
      <c r="AF86" s="41"/>
      <c r="AG86" s="41">
        <f>+IF(AD86&gt;0,INT(($AD$4-B86)/VLOOKUP($B$2,Segédlet!$A$23:$B$29,2,FALSE)),0)</f>
        <v>0</v>
      </c>
      <c r="AH86" s="47" t="str">
        <f t="shared" si="32"/>
        <v/>
      </c>
      <c r="AI86" s="39"/>
      <c r="AJ86" s="39">
        <f t="shared" si="33"/>
        <v>0</v>
      </c>
      <c r="AK86" s="209">
        <f t="shared" si="34"/>
        <v>0</v>
      </c>
    </row>
    <row r="87" spans="1:37" ht="15" hidden="1" customHeight="1">
      <c r="A87" s="228"/>
      <c r="B87" s="153" t="str">
        <f t="shared" si="26"/>
        <v/>
      </c>
      <c r="C87" s="154" t="str">
        <f t="shared" si="27"/>
        <v/>
      </c>
      <c r="D87" s="144" t="s">
        <v>66</v>
      </c>
      <c r="E87" s="145"/>
      <c r="F87" s="146"/>
      <c r="G87" s="222" t="str">
        <f t="shared" si="28"/>
        <v xml:space="preserve"> </v>
      </c>
      <c r="H87" s="148" t="str">
        <f>+IF(YEAR(Címlap!$B$5)-M87&gt;18,"","J")</f>
        <v/>
      </c>
      <c r="I87" s="158"/>
      <c r="J87" s="159"/>
      <c r="K87" s="178"/>
      <c r="L87" s="160"/>
      <c r="M87" s="162"/>
      <c r="N87" s="120"/>
      <c r="O87" s="116"/>
      <c r="P87" s="116"/>
      <c r="Q87" s="116"/>
      <c r="R87" s="116"/>
      <c r="S87" s="116"/>
      <c r="T87" s="226"/>
      <c r="U87" s="149">
        <f t="shared" si="24"/>
        <v>0</v>
      </c>
      <c r="V87" s="123"/>
      <c r="W87" s="156"/>
      <c r="X87" s="161"/>
      <c r="Y87" s="150">
        <f t="shared" si="25"/>
        <v>0</v>
      </c>
      <c r="Z87" s="155">
        <f t="shared" si="35"/>
        <v>0</v>
      </c>
      <c r="AA87" s="152">
        <f t="shared" si="29"/>
        <v>0</v>
      </c>
      <c r="AB87" s="50" t="str">
        <f t="shared" si="30"/>
        <v>F1A</v>
      </c>
      <c r="AC87" s="50" t="s">
        <v>609</v>
      </c>
      <c r="AD87" s="41">
        <f>+IF(AND(OR(B87&lt;=$AG$4,U87=$U$6),B87&lt;15),ROUNDUP(AVERAGEIFS(Segédlet!$B$6:$B$19,Segédlet!$A$6:$A$19,"&gt;="&amp;$B87,Segédlet!$A$6:$A$19,"&lt;"&amp;($B87+$AE87)),0),0)</f>
        <v>0</v>
      </c>
      <c r="AE87" s="41">
        <f t="shared" si="31"/>
        <v>22</v>
      </c>
      <c r="AF87" s="41"/>
      <c r="AG87" s="41">
        <f>+IF(AD87&gt;0,INT(($AD$4-B87)/VLOOKUP($B$2,Segédlet!$A$23:$B$29,2,FALSE)),0)</f>
        <v>0</v>
      </c>
      <c r="AH87" s="47" t="str">
        <f t="shared" si="32"/>
        <v/>
      </c>
      <c r="AI87" s="39"/>
      <c r="AJ87" s="39">
        <f t="shared" si="33"/>
        <v>0</v>
      </c>
      <c r="AK87" s="209">
        <f t="shared" si="34"/>
        <v>0</v>
      </c>
    </row>
    <row r="88" spans="1:37" ht="15" hidden="1" customHeight="1">
      <c r="A88" s="228"/>
      <c r="B88" s="153" t="str">
        <f t="shared" si="26"/>
        <v/>
      </c>
      <c r="C88" s="154" t="str">
        <f t="shared" si="27"/>
        <v/>
      </c>
      <c r="D88" s="144" t="s">
        <v>320</v>
      </c>
      <c r="E88" s="145"/>
      <c r="F88" s="146"/>
      <c r="G88" s="222" t="str">
        <f t="shared" si="28"/>
        <v xml:space="preserve"> </v>
      </c>
      <c r="H88" s="148" t="str">
        <f>+IF(YEAR(Címlap!$B$5)-M88&gt;18,"","J")</f>
        <v/>
      </c>
      <c r="I88" s="158"/>
      <c r="J88" s="159"/>
      <c r="K88" s="178"/>
      <c r="L88" s="160"/>
      <c r="M88" s="162"/>
      <c r="N88" s="120"/>
      <c r="O88" s="116"/>
      <c r="P88" s="116"/>
      <c r="Q88" s="116"/>
      <c r="R88" s="116"/>
      <c r="S88" s="116"/>
      <c r="T88" s="226"/>
      <c r="U88" s="149">
        <f t="shared" si="24"/>
        <v>0</v>
      </c>
      <c r="V88" s="123"/>
      <c r="W88" s="156"/>
      <c r="X88" s="161"/>
      <c r="Y88" s="150">
        <f t="shared" si="25"/>
        <v>0</v>
      </c>
      <c r="Z88" s="155">
        <f t="shared" si="35"/>
        <v>0</v>
      </c>
      <c r="AA88" s="152">
        <f t="shared" si="29"/>
        <v>0</v>
      </c>
      <c r="AB88" s="50" t="str">
        <f t="shared" si="30"/>
        <v>F1A</v>
      </c>
      <c r="AC88" s="50" t="s">
        <v>609</v>
      </c>
      <c r="AD88" s="41">
        <f>+IF(AND(OR(B88&lt;=$AG$4,U88=$U$6),B88&lt;15),ROUNDUP(AVERAGEIFS(Segédlet!$B$6:$B$19,Segédlet!$A$6:$A$19,"&gt;="&amp;$B88,Segédlet!$A$6:$A$19,"&lt;"&amp;($B88+$AE88)),0),0)</f>
        <v>0</v>
      </c>
      <c r="AE88" s="41">
        <f t="shared" si="31"/>
        <v>22</v>
      </c>
      <c r="AF88" s="41"/>
      <c r="AG88" s="41">
        <f>+IF(AD88&gt;0,INT(($AD$4-B88)/VLOOKUP($B$2,Segédlet!$A$23:$B$29,2,FALSE)),0)</f>
        <v>0</v>
      </c>
      <c r="AH88" s="47" t="str">
        <f t="shared" si="32"/>
        <v/>
      </c>
      <c r="AI88" s="39"/>
      <c r="AJ88" s="39">
        <f t="shared" si="33"/>
        <v>0</v>
      </c>
      <c r="AK88" s="209">
        <f t="shared" si="34"/>
        <v>0</v>
      </c>
    </row>
    <row r="89" spans="1:37" ht="15" hidden="1" customHeight="1">
      <c r="A89" s="228"/>
      <c r="B89" s="153" t="str">
        <f t="shared" si="26"/>
        <v/>
      </c>
      <c r="C89" s="154" t="str">
        <f t="shared" si="27"/>
        <v/>
      </c>
      <c r="D89" s="144" t="s">
        <v>60</v>
      </c>
      <c r="E89" s="145"/>
      <c r="F89" s="146"/>
      <c r="G89" s="147" t="str">
        <f t="shared" si="28"/>
        <v xml:space="preserve"> </v>
      </c>
      <c r="H89" s="148" t="str">
        <f>+IF(YEAR(Címlap!$B$5)-M89&gt;18,"","J")</f>
        <v/>
      </c>
      <c r="I89" s="158"/>
      <c r="J89" s="159"/>
      <c r="K89" s="178"/>
      <c r="L89" s="160"/>
      <c r="M89" s="160"/>
      <c r="N89" s="120"/>
      <c r="O89" s="116"/>
      <c r="P89" s="116"/>
      <c r="Q89" s="116"/>
      <c r="R89" s="117"/>
      <c r="S89" s="116"/>
      <c r="T89" s="226"/>
      <c r="U89" s="149">
        <f t="shared" si="24"/>
        <v>0</v>
      </c>
      <c r="V89" s="123"/>
      <c r="W89" s="156"/>
      <c r="X89" s="161"/>
      <c r="Y89" s="150">
        <f t="shared" si="25"/>
        <v>0</v>
      </c>
      <c r="Z89" s="155">
        <f t="shared" si="35"/>
        <v>0</v>
      </c>
      <c r="AA89" s="152">
        <f t="shared" si="29"/>
        <v>0</v>
      </c>
      <c r="AB89" s="50" t="str">
        <f t="shared" si="30"/>
        <v>F1A</v>
      </c>
      <c r="AC89" s="50" t="s">
        <v>609</v>
      </c>
      <c r="AD89" s="41">
        <f>+IF(AND(OR(B89&lt;=$AG$4,U89=$U$6),B89&lt;15),ROUNDUP(AVERAGEIFS(Segédlet!$B$6:$B$19,Segédlet!$A$6:$A$19,"&gt;="&amp;$B89,Segédlet!$A$6:$A$19,"&lt;"&amp;($B89+$AE89)),0),0)</f>
        <v>0</v>
      </c>
      <c r="AE89" s="41">
        <f t="shared" si="31"/>
        <v>22</v>
      </c>
      <c r="AF89" s="41"/>
      <c r="AG89" s="41">
        <f>+IF(AD89&gt;0,INT(($AD$4-B89)/VLOOKUP($B$2,Segédlet!$A$23:$B$29,2,FALSE)),0)</f>
        <v>0</v>
      </c>
      <c r="AH89" s="47" t="str">
        <f t="shared" si="32"/>
        <v/>
      </c>
      <c r="AI89" s="39"/>
      <c r="AJ89" s="39">
        <f t="shared" si="33"/>
        <v>0</v>
      </c>
      <c r="AK89" s="209">
        <f t="shared" si="34"/>
        <v>0</v>
      </c>
    </row>
    <row r="90" spans="1:37" ht="15" hidden="1" customHeight="1">
      <c r="A90" s="228"/>
      <c r="B90" s="153" t="str">
        <f t="shared" si="26"/>
        <v/>
      </c>
      <c r="C90" s="154" t="str">
        <f t="shared" si="27"/>
        <v/>
      </c>
      <c r="D90" s="144" t="s">
        <v>80</v>
      </c>
      <c r="E90" s="145"/>
      <c r="F90" s="146"/>
      <c r="G90" s="222" t="str">
        <f t="shared" si="28"/>
        <v xml:space="preserve"> </v>
      </c>
      <c r="H90" s="148" t="str">
        <f>+IF(YEAR(Címlap!$B$5)-M90&gt;18,"","J")</f>
        <v/>
      </c>
      <c r="I90" s="113"/>
      <c r="J90" s="113"/>
      <c r="K90" s="183"/>
      <c r="L90" s="114"/>
      <c r="M90" s="114"/>
      <c r="N90" s="120"/>
      <c r="O90" s="116"/>
      <c r="P90" s="116"/>
      <c r="Q90" s="116"/>
      <c r="R90" s="116"/>
      <c r="S90" s="116"/>
      <c r="T90" s="118"/>
      <c r="U90" s="149">
        <f t="shared" si="24"/>
        <v>0</v>
      </c>
      <c r="V90" s="123"/>
      <c r="W90" s="116"/>
      <c r="X90" s="117"/>
      <c r="Y90" s="150">
        <f t="shared" si="25"/>
        <v>0</v>
      </c>
      <c r="Z90" s="155">
        <f t="shared" si="35"/>
        <v>0</v>
      </c>
      <c r="AA90" s="152">
        <f t="shared" si="29"/>
        <v>0</v>
      </c>
      <c r="AB90" s="50" t="str">
        <f t="shared" si="30"/>
        <v>F1A</v>
      </c>
      <c r="AC90" s="50" t="s">
        <v>609</v>
      </c>
      <c r="AD90" s="41">
        <f>+IF(AND(OR(B90&lt;=$AG$4,U90=$U$6),B90&lt;15),ROUNDUP(AVERAGEIFS(Segédlet!$B$6:$B$19,Segédlet!$A$6:$A$19,"&gt;="&amp;$B90,Segédlet!$A$6:$A$19,"&lt;"&amp;($B90+$AE90)),0),0)</f>
        <v>0</v>
      </c>
      <c r="AE90" s="41">
        <f t="shared" si="31"/>
        <v>22</v>
      </c>
      <c r="AF90" s="41"/>
      <c r="AG90" s="41">
        <f>+IF(AD90&gt;0,INT(($AD$4-B90)/VLOOKUP($B$2,Segédlet!$A$23:$B$29,2,FALSE)),0)</f>
        <v>0</v>
      </c>
      <c r="AH90" s="47" t="str">
        <f t="shared" si="32"/>
        <v/>
      </c>
      <c r="AI90" s="39"/>
      <c r="AJ90" s="39">
        <f t="shared" si="33"/>
        <v>0</v>
      </c>
      <c r="AK90" s="209">
        <f t="shared" si="34"/>
        <v>0</v>
      </c>
    </row>
    <row r="91" spans="1:37" ht="15" hidden="1" customHeight="1">
      <c r="A91" s="228"/>
      <c r="B91" s="153" t="str">
        <f t="shared" si="26"/>
        <v/>
      </c>
      <c r="C91" s="154" t="str">
        <f t="shared" si="27"/>
        <v/>
      </c>
      <c r="D91" s="144" t="s">
        <v>616</v>
      </c>
      <c r="E91" s="145"/>
      <c r="F91" s="146"/>
      <c r="G91" s="147" t="str">
        <f t="shared" si="28"/>
        <v xml:space="preserve"> </v>
      </c>
      <c r="H91" s="148" t="str">
        <f>+IF(YEAR(Címlap!$B$5)-M91&gt;18,"","J")</f>
        <v/>
      </c>
      <c r="I91" s="158"/>
      <c r="J91" s="159"/>
      <c r="K91" s="178"/>
      <c r="L91" s="162"/>
      <c r="M91" s="162"/>
      <c r="N91" s="120"/>
      <c r="O91" s="116"/>
      <c r="P91" s="116"/>
      <c r="Q91" s="116"/>
      <c r="R91" s="117"/>
      <c r="S91" s="116"/>
      <c r="T91" s="118"/>
      <c r="U91" s="149">
        <f t="shared" si="24"/>
        <v>0</v>
      </c>
      <c r="V91" s="123"/>
      <c r="W91" s="156"/>
      <c r="X91" s="161"/>
      <c r="Y91" s="150">
        <f t="shared" si="25"/>
        <v>0</v>
      </c>
      <c r="Z91" s="155">
        <f t="shared" si="35"/>
        <v>0</v>
      </c>
      <c r="AA91" s="152">
        <f t="shared" si="29"/>
        <v>0</v>
      </c>
      <c r="AB91" s="50" t="str">
        <f t="shared" si="30"/>
        <v>F1A</v>
      </c>
      <c r="AC91" s="50" t="s">
        <v>609</v>
      </c>
      <c r="AD91" s="41">
        <f>+IF(AND(OR(B91&lt;=$AG$4,U91=$U$6),B91&lt;15),ROUNDUP(AVERAGEIFS(Segédlet!$B$6:$B$19,Segédlet!$A$6:$A$19,"&gt;="&amp;$B91,Segédlet!$A$6:$A$19,"&lt;"&amp;($B91+$AE91)),0),0)</f>
        <v>0</v>
      </c>
      <c r="AE91" s="41">
        <f t="shared" si="31"/>
        <v>22</v>
      </c>
      <c r="AF91" s="41"/>
      <c r="AG91" s="41">
        <f>+IF(AD91&gt;0,INT(($AD$4-B91)/VLOOKUP($B$2,Segédlet!$A$23:$B$29,2,FALSE)),0)</f>
        <v>0</v>
      </c>
      <c r="AH91" s="47" t="str">
        <f t="shared" si="32"/>
        <v/>
      </c>
      <c r="AI91" s="39"/>
      <c r="AJ91" s="39">
        <f t="shared" si="33"/>
        <v>0</v>
      </c>
      <c r="AK91" s="209">
        <f t="shared" si="34"/>
        <v>0</v>
      </c>
    </row>
    <row r="92" spans="1:37" ht="15" hidden="1" customHeight="1">
      <c r="A92" s="228"/>
      <c r="B92" s="153" t="str">
        <f t="shared" si="26"/>
        <v/>
      </c>
      <c r="C92" s="154" t="str">
        <f t="shared" si="27"/>
        <v/>
      </c>
      <c r="D92" s="144" t="s">
        <v>617</v>
      </c>
      <c r="E92" s="145"/>
      <c r="F92" s="146"/>
      <c r="G92" s="147" t="str">
        <f t="shared" si="28"/>
        <v xml:space="preserve"> </v>
      </c>
      <c r="H92" s="148" t="str">
        <f>+IF(YEAR(Címlap!$B$5)-M92&gt;18,"","J")</f>
        <v/>
      </c>
      <c r="I92" s="158"/>
      <c r="J92" s="159"/>
      <c r="K92" s="178"/>
      <c r="L92" s="162"/>
      <c r="M92" s="162"/>
      <c r="N92" s="120"/>
      <c r="O92" s="116"/>
      <c r="P92" s="116"/>
      <c r="Q92" s="116"/>
      <c r="R92" s="117"/>
      <c r="S92" s="116"/>
      <c r="T92" s="118"/>
      <c r="U92" s="149">
        <f t="shared" si="24"/>
        <v>0</v>
      </c>
      <c r="V92" s="123"/>
      <c r="W92" s="156"/>
      <c r="X92" s="161"/>
      <c r="Y92" s="150">
        <f t="shared" si="25"/>
        <v>0</v>
      </c>
      <c r="Z92" s="155">
        <f t="shared" si="35"/>
        <v>0</v>
      </c>
      <c r="AA92" s="152">
        <f t="shared" si="29"/>
        <v>0</v>
      </c>
      <c r="AB92" s="50" t="str">
        <f t="shared" si="30"/>
        <v>F1A</v>
      </c>
      <c r="AC92" s="50" t="s">
        <v>609</v>
      </c>
      <c r="AD92" s="41">
        <f>+IF(AND(OR(B92&lt;=$AG$4,U92=$U$6),B92&lt;15),ROUNDUP(AVERAGEIFS(Segédlet!$B$6:$B$19,Segédlet!$A$6:$A$19,"&gt;="&amp;$B92,Segédlet!$A$6:$A$19,"&lt;"&amp;($B92+$AE92)),0),0)</f>
        <v>0</v>
      </c>
      <c r="AE92" s="41">
        <f t="shared" si="31"/>
        <v>22</v>
      </c>
      <c r="AF92" s="41"/>
      <c r="AG92" s="41">
        <f>+IF(AD92&gt;0,INT(($AD$4-B92)/VLOOKUP($B$2,Segédlet!$A$23:$B$29,2,FALSE)),0)</f>
        <v>0</v>
      </c>
      <c r="AH92" s="47" t="str">
        <f t="shared" si="32"/>
        <v/>
      </c>
      <c r="AI92" s="39"/>
      <c r="AJ92" s="39">
        <f t="shared" si="33"/>
        <v>0</v>
      </c>
      <c r="AK92" s="209">
        <f t="shared" si="34"/>
        <v>0</v>
      </c>
    </row>
    <row r="93" spans="1:37" ht="15" hidden="1" customHeight="1">
      <c r="A93" s="228"/>
      <c r="B93" s="153" t="str">
        <f t="shared" si="26"/>
        <v/>
      </c>
      <c r="C93" s="154" t="str">
        <f t="shared" si="27"/>
        <v/>
      </c>
      <c r="D93" s="144" t="s">
        <v>618</v>
      </c>
      <c r="E93" s="145"/>
      <c r="F93" s="146"/>
      <c r="G93" s="147" t="str">
        <f t="shared" si="28"/>
        <v xml:space="preserve"> </v>
      </c>
      <c r="H93" s="148" t="str">
        <f>+IF(YEAR(Címlap!$B$5)-M93&gt;18,"","J")</f>
        <v/>
      </c>
      <c r="I93" s="158"/>
      <c r="J93" s="159"/>
      <c r="K93" s="178"/>
      <c r="L93" s="162"/>
      <c r="M93" s="162"/>
      <c r="N93" s="120"/>
      <c r="O93" s="116"/>
      <c r="P93" s="116"/>
      <c r="Q93" s="116"/>
      <c r="R93" s="117"/>
      <c r="S93" s="116"/>
      <c r="T93" s="118"/>
      <c r="U93" s="149">
        <f t="shared" si="24"/>
        <v>0</v>
      </c>
      <c r="V93" s="123"/>
      <c r="W93" s="156"/>
      <c r="X93" s="161"/>
      <c r="Y93" s="150">
        <f t="shared" si="25"/>
        <v>0</v>
      </c>
      <c r="Z93" s="155">
        <f t="shared" si="35"/>
        <v>0</v>
      </c>
      <c r="AA93" s="152">
        <f t="shared" si="29"/>
        <v>0</v>
      </c>
      <c r="AB93" s="50" t="str">
        <f t="shared" si="30"/>
        <v>F1A</v>
      </c>
      <c r="AC93" s="50" t="s">
        <v>609</v>
      </c>
      <c r="AD93" s="41">
        <f>+IF(AND(OR(B93&lt;=$AG$4,U93=$U$6),B93&lt;15),ROUNDUP(AVERAGEIFS(Segédlet!$B$6:$B$19,Segédlet!$A$6:$A$19,"&gt;="&amp;$B93,Segédlet!$A$6:$A$19,"&lt;"&amp;($B93+$AE93)),0),0)</f>
        <v>0</v>
      </c>
      <c r="AE93" s="41">
        <f t="shared" si="31"/>
        <v>22</v>
      </c>
      <c r="AF93" s="41"/>
      <c r="AG93" s="41">
        <f>+IF(AD93&gt;0,INT(($AD$4-B93)/VLOOKUP($B$2,Segédlet!$A$23:$B$29,2,FALSE)),0)</f>
        <v>0</v>
      </c>
      <c r="AH93" s="47" t="str">
        <f t="shared" si="32"/>
        <v/>
      </c>
      <c r="AI93" s="39"/>
      <c r="AJ93" s="39">
        <f t="shared" si="33"/>
        <v>0</v>
      </c>
      <c r="AK93" s="209">
        <f t="shared" si="34"/>
        <v>0</v>
      </c>
    </row>
    <row r="94" spans="1:37" ht="15" hidden="1" customHeight="1">
      <c r="A94" s="228"/>
      <c r="B94" s="153" t="str">
        <f t="shared" si="26"/>
        <v/>
      </c>
      <c r="C94" s="154" t="str">
        <f t="shared" si="27"/>
        <v/>
      </c>
      <c r="D94" s="144" t="s">
        <v>619</v>
      </c>
      <c r="E94" s="145"/>
      <c r="F94" s="146"/>
      <c r="G94" s="147" t="str">
        <f t="shared" si="28"/>
        <v xml:space="preserve"> </v>
      </c>
      <c r="H94" s="148" t="str">
        <f>+IF(YEAR(Címlap!$B$5)-M94&gt;18,"","J")</f>
        <v/>
      </c>
      <c r="I94" s="158"/>
      <c r="J94" s="159"/>
      <c r="K94" s="178"/>
      <c r="L94" s="162"/>
      <c r="M94" s="162"/>
      <c r="N94" s="120"/>
      <c r="O94" s="116"/>
      <c r="P94" s="116"/>
      <c r="Q94" s="116"/>
      <c r="R94" s="117"/>
      <c r="S94" s="116"/>
      <c r="T94" s="118"/>
      <c r="U94" s="149">
        <f t="shared" si="24"/>
        <v>0</v>
      </c>
      <c r="V94" s="123"/>
      <c r="W94" s="156"/>
      <c r="X94" s="161"/>
      <c r="Y94" s="150">
        <f t="shared" si="25"/>
        <v>0</v>
      </c>
      <c r="Z94" s="155">
        <f t="shared" si="35"/>
        <v>0</v>
      </c>
      <c r="AA94" s="152">
        <f t="shared" si="29"/>
        <v>0</v>
      </c>
      <c r="AB94" s="50" t="str">
        <f t="shared" si="30"/>
        <v>F1A</v>
      </c>
      <c r="AC94" s="50" t="s">
        <v>609</v>
      </c>
      <c r="AD94" s="41">
        <f>+IF(AND(OR(B94&lt;=$AG$4,U94=$U$6),B94&lt;15),ROUNDUP(AVERAGEIFS(Segédlet!$B$6:$B$19,Segédlet!$A$6:$A$19,"&gt;="&amp;$B94,Segédlet!$A$6:$A$19,"&lt;"&amp;($B94+$AE94)),0),0)</f>
        <v>0</v>
      </c>
      <c r="AE94" s="41">
        <f t="shared" si="31"/>
        <v>22</v>
      </c>
      <c r="AF94" s="41"/>
      <c r="AG94" s="41">
        <f>+IF(AD94&gt;0,INT(($AD$4-B94)/VLOOKUP($B$2,Segédlet!$A$23:$B$29,2,FALSE)),0)</f>
        <v>0</v>
      </c>
      <c r="AH94" s="47" t="str">
        <f t="shared" si="32"/>
        <v/>
      </c>
      <c r="AI94" s="39"/>
      <c r="AJ94" s="39">
        <f t="shared" si="33"/>
        <v>0</v>
      </c>
      <c r="AK94" s="209">
        <f t="shared" si="34"/>
        <v>0</v>
      </c>
    </row>
    <row r="95" spans="1:37" ht="15" hidden="1" customHeight="1">
      <c r="A95" s="228"/>
      <c r="B95" s="153" t="str">
        <f t="shared" si="26"/>
        <v/>
      </c>
      <c r="C95" s="154" t="str">
        <f t="shared" si="27"/>
        <v/>
      </c>
      <c r="D95" s="144" t="s">
        <v>620</v>
      </c>
      <c r="E95" s="145"/>
      <c r="F95" s="146"/>
      <c r="G95" s="147" t="str">
        <f t="shared" si="28"/>
        <v xml:space="preserve"> </v>
      </c>
      <c r="H95" s="148" t="str">
        <f>+IF(YEAR(Címlap!$B$5)-M95&gt;18,"","J")</f>
        <v/>
      </c>
      <c r="I95" s="158"/>
      <c r="J95" s="159"/>
      <c r="K95" s="178"/>
      <c r="L95" s="162"/>
      <c r="M95" s="162"/>
      <c r="N95" s="120"/>
      <c r="O95" s="116"/>
      <c r="P95" s="116"/>
      <c r="Q95" s="116"/>
      <c r="R95" s="117"/>
      <c r="S95" s="116"/>
      <c r="T95" s="118"/>
      <c r="U95" s="149">
        <f t="shared" si="24"/>
        <v>0</v>
      </c>
      <c r="V95" s="123"/>
      <c r="W95" s="156"/>
      <c r="X95" s="161"/>
      <c r="Y95" s="150">
        <f t="shared" si="25"/>
        <v>0</v>
      </c>
      <c r="Z95" s="155">
        <f t="shared" si="35"/>
        <v>0</v>
      </c>
      <c r="AA95" s="152">
        <f t="shared" si="29"/>
        <v>0</v>
      </c>
      <c r="AB95" s="50" t="str">
        <f t="shared" si="30"/>
        <v>F1A</v>
      </c>
      <c r="AC95" s="50" t="s">
        <v>609</v>
      </c>
      <c r="AD95" s="41">
        <f>+IF(AND(OR(B95&lt;=$AG$4,U95=$U$6),B95&lt;15),ROUNDUP(AVERAGEIFS(Segédlet!$B$6:$B$19,Segédlet!$A$6:$A$19,"&gt;="&amp;$B95,Segédlet!$A$6:$A$19,"&lt;"&amp;($B95+$AE95)),0),0)</f>
        <v>0</v>
      </c>
      <c r="AE95" s="41">
        <f t="shared" si="31"/>
        <v>22</v>
      </c>
      <c r="AF95" s="41"/>
      <c r="AG95" s="41">
        <f>+IF(AD95&gt;0,INT(($AD$4-B95)/VLOOKUP($B$2,Segédlet!$A$23:$B$29,2,FALSE)),0)</f>
        <v>0</v>
      </c>
      <c r="AH95" s="47" t="str">
        <f t="shared" si="32"/>
        <v/>
      </c>
      <c r="AI95" s="39"/>
      <c r="AJ95" s="39">
        <f t="shared" si="33"/>
        <v>0</v>
      </c>
      <c r="AK95" s="209">
        <f t="shared" si="34"/>
        <v>0</v>
      </c>
    </row>
    <row r="96" spans="1:37" ht="15" hidden="1" customHeight="1">
      <c r="A96" s="228"/>
      <c r="B96" s="153" t="str">
        <f t="shared" si="26"/>
        <v/>
      </c>
      <c r="C96" s="154" t="str">
        <f t="shared" si="27"/>
        <v/>
      </c>
      <c r="D96" s="144" t="s">
        <v>621</v>
      </c>
      <c r="E96" s="145"/>
      <c r="F96" s="146"/>
      <c r="G96" s="147" t="str">
        <f t="shared" si="28"/>
        <v xml:space="preserve"> </v>
      </c>
      <c r="H96" s="148" t="str">
        <f>+IF(YEAR(Címlap!$B$5)-M96&gt;18,"","J")</f>
        <v/>
      </c>
      <c r="I96" s="158"/>
      <c r="J96" s="159"/>
      <c r="K96" s="178"/>
      <c r="L96" s="162"/>
      <c r="M96" s="162"/>
      <c r="N96" s="120"/>
      <c r="O96" s="116"/>
      <c r="P96" s="116"/>
      <c r="Q96" s="116"/>
      <c r="R96" s="117"/>
      <c r="S96" s="116"/>
      <c r="T96" s="118"/>
      <c r="U96" s="149">
        <f t="shared" si="24"/>
        <v>0</v>
      </c>
      <c r="V96" s="123"/>
      <c r="W96" s="156"/>
      <c r="X96" s="161"/>
      <c r="Y96" s="150">
        <f t="shared" si="25"/>
        <v>0</v>
      </c>
      <c r="Z96" s="155">
        <f t="shared" si="35"/>
        <v>0</v>
      </c>
      <c r="AA96" s="152">
        <f t="shared" si="29"/>
        <v>0</v>
      </c>
      <c r="AB96" s="50" t="str">
        <f t="shared" si="30"/>
        <v>F1A</v>
      </c>
      <c r="AC96" s="50" t="s">
        <v>609</v>
      </c>
      <c r="AD96" s="41">
        <f>+IF(AND(OR(B96&lt;=$AG$4,U96=$U$6),B96&lt;15),ROUNDUP(AVERAGEIFS(Segédlet!$B$6:$B$19,Segédlet!$A$6:$A$19,"&gt;="&amp;$B96,Segédlet!$A$6:$A$19,"&lt;"&amp;($B96+$AE96)),0),0)</f>
        <v>0</v>
      </c>
      <c r="AE96" s="41">
        <f t="shared" si="31"/>
        <v>22</v>
      </c>
      <c r="AF96" s="41"/>
      <c r="AG96" s="41">
        <f>+IF(AD96&gt;0,INT(($AD$4-B96)/VLOOKUP($B$2,Segédlet!$A$23:$B$29,2,FALSE)),0)</f>
        <v>0</v>
      </c>
      <c r="AH96" s="47" t="str">
        <f t="shared" si="32"/>
        <v/>
      </c>
      <c r="AI96" s="39"/>
      <c r="AJ96" s="39">
        <f t="shared" si="33"/>
        <v>0</v>
      </c>
      <c r="AK96" s="209">
        <f t="shared" si="34"/>
        <v>0</v>
      </c>
    </row>
    <row r="97" spans="1:37" ht="15" hidden="1" customHeight="1">
      <c r="A97" s="228"/>
      <c r="B97" s="153" t="str">
        <f t="shared" si="26"/>
        <v/>
      </c>
      <c r="C97" s="154" t="str">
        <f t="shared" si="27"/>
        <v/>
      </c>
      <c r="D97" s="144" t="s">
        <v>622</v>
      </c>
      <c r="E97" s="145"/>
      <c r="F97" s="146"/>
      <c r="G97" s="147" t="str">
        <f t="shared" si="28"/>
        <v xml:space="preserve"> </v>
      </c>
      <c r="H97" s="148" t="str">
        <f>+IF(YEAR(Címlap!$B$5)-M97&gt;18,"","J")</f>
        <v/>
      </c>
      <c r="I97" s="158"/>
      <c r="J97" s="159"/>
      <c r="K97" s="178"/>
      <c r="L97" s="162"/>
      <c r="M97" s="162"/>
      <c r="N97" s="120"/>
      <c r="O97" s="116"/>
      <c r="P97" s="116"/>
      <c r="Q97" s="116"/>
      <c r="R97" s="117"/>
      <c r="S97" s="116"/>
      <c r="T97" s="118"/>
      <c r="U97" s="149">
        <f t="shared" si="24"/>
        <v>0</v>
      </c>
      <c r="V97" s="123"/>
      <c r="W97" s="156"/>
      <c r="X97" s="161"/>
      <c r="Y97" s="150">
        <f t="shared" si="25"/>
        <v>0</v>
      </c>
      <c r="Z97" s="155">
        <f t="shared" si="35"/>
        <v>0</v>
      </c>
      <c r="AA97" s="152">
        <f t="shared" si="29"/>
        <v>0</v>
      </c>
      <c r="AB97" s="50" t="str">
        <f t="shared" si="30"/>
        <v>F1A</v>
      </c>
      <c r="AC97" s="50" t="s">
        <v>609</v>
      </c>
      <c r="AD97" s="41">
        <f>+IF(AND(OR(B97&lt;=$AG$4,U97=$U$6),B97&lt;15),ROUNDUP(AVERAGEIFS(Segédlet!$B$6:$B$19,Segédlet!$A$6:$A$19,"&gt;="&amp;$B97,Segédlet!$A$6:$A$19,"&lt;"&amp;($B97+$AE97)),0),0)</f>
        <v>0</v>
      </c>
      <c r="AE97" s="41">
        <f t="shared" si="31"/>
        <v>22</v>
      </c>
      <c r="AF97" s="41"/>
      <c r="AG97" s="41">
        <f>+IF(AD97&gt;0,INT(($AD$4-B97)/VLOOKUP($B$2,Segédlet!$A$23:$B$29,2,FALSE)),0)</f>
        <v>0</v>
      </c>
      <c r="AH97" s="47" t="str">
        <f t="shared" si="32"/>
        <v/>
      </c>
      <c r="AI97" s="39"/>
      <c r="AJ97" s="39">
        <f t="shared" si="33"/>
        <v>0</v>
      </c>
      <c r="AK97" s="209">
        <f t="shared" si="34"/>
        <v>0</v>
      </c>
    </row>
    <row r="98" spans="1:37" ht="15" hidden="1" customHeight="1">
      <c r="A98" s="214"/>
      <c r="B98" s="153" t="str">
        <f t="shared" si="26"/>
        <v/>
      </c>
      <c r="C98" s="154" t="str">
        <f t="shared" si="27"/>
        <v/>
      </c>
      <c r="D98" s="144" t="s">
        <v>623</v>
      </c>
      <c r="E98" s="145"/>
      <c r="F98" s="146"/>
      <c r="G98" s="147" t="str">
        <f t="shared" si="28"/>
        <v xml:space="preserve"> </v>
      </c>
      <c r="H98" s="148" t="str">
        <f>+IF(YEAR(Címlap!$B$5)-M98&gt;18,"","J")</f>
        <v/>
      </c>
      <c r="I98" s="158"/>
      <c r="J98" s="159"/>
      <c r="K98" s="178"/>
      <c r="L98" s="162"/>
      <c r="M98" s="162"/>
      <c r="N98" s="120"/>
      <c r="O98" s="116"/>
      <c r="P98" s="116"/>
      <c r="Q98" s="116"/>
      <c r="R98" s="117"/>
      <c r="S98" s="116"/>
      <c r="T98" s="118"/>
      <c r="U98" s="149">
        <f t="shared" si="24"/>
        <v>0</v>
      </c>
      <c r="V98" s="123"/>
      <c r="W98" s="156"/>
      <c r="X98" s="161"/>
      <c r="Y98" s="150">
        <f t="shared" si="25"/>
        <v>0</v>
      </c>
      <c r="Z98" s="155">
        <f t="shared" si="35"/>
        <v>0</v>
      </c>
      <c r="AA98" s="152">
        <f t="shared" si="29"/>
        <v>0</v>
      </c>
      <c r="AB98" s="50" t="str">
        <f t="shared" si="30"/>
        <v>F1A</v>
      </c>
      <c r="AC98" s="50" t="s">
        <v>609</v>
      </c>
      <c r="AD98" s="41">
        <f>+IF(AND(OR(B98&lt;=$AG$4,U98=$U$6),B98&lt;15),ROUNDUP(AVERAGEIFS(Segédlet!$B$6:$B$19,Segédlet!$A$6:$A$19,"&gt;="&amp;$B98,Segédlet!$A$6:$A$19,"&lt;"&amp;($B98+$AE98)),0),0)</f>
        <v>0</v>
      </c>
      <c r="AE98" s="41">
        <f t="shared" si="31"/>
        <v>22</v>
      </c>
      <c r="AF98" s="41"/>
      <c r="AG98" s="41">
        <f>+IF(AD98&gt;0,INT(($AD$4-B98)/VLOOKUP($B$2,Segédlet!$A$23:$B$29,2,FALSE)),0)</f>
        <v>0</v>
      </c>
      <c r="AH98" s="47" t="str">
        <f t="shared" si="32"/>
        <v/>
      </c>
      <c r="AI98" s="39"/>
      <c r="AJ98" s="39">
        <f t="shared" si="33"/>
        <v>0</v>
      </c>
      <c r="AK98" s="209">
        <f t="shared" si="34"/>
        <v>0</v>
      </c>
    </row>
    <row r="99" spans="1:37" ht="15" hidden="1" customHeight="1">
      <c r="A99" s="214"/>
      <c r="B99" s="153" t="str">
        <f t="shared" si="26"/>
        <v/>
      </c>
      <c r="C99" s="154" t="str">
        <f t="shared" si="27"/>
        <v/>
      </c>
      <c r="D99" s="144" t="s">
        <v>624</v>
      </c>
      <c r="E99" s="145"/>
      <c r="F99" s="146"/>
      <c r="G99" s="147" t="str">
        <f t="shared" si="28"/>
        <v xml:space="preserve"> </v>
      </c>
      <c r="H99" s="148" t="str">
        <f>+IF(YEAR(Címlap!$B$5)-M99&gt;18,"","J")</f>
        <v/>
      </c>
      <c r="I99" s="158"/>
      <c r="J99" s="159"/>
      <c r="K99" s="178"/>
      <c r="L99" s="162"/>
      <c r="M99" s="162"/>
      <c r="N99" s="120"/>
      <c r="O99" s="116"/>
      <c r="P99" s="116"/>
      <c r="Q99" s="116"/>
      <c r="R99" s="117"/>
      <c r="S99" s="116"/>
      <c r="T99" s="118"/>
      <c r="U99" s="149">
        <f t="shared" si="24"/>
        <v>0</v>
      </c>
      <c r="V99" s="123"/>
      <c r="W99" s="156"/>
      <c r="X99" s="161"/>
      <c r="Y99" s="150">
        <f t="shared" si="25"/>
        <v>0</v>
      </c>
      <c r="Z99" s="155">
        <f t="shared" si="35"/>
        <v>0</v>
      </c>
      <c r="AA99" s="152">
        <f t="shared" si="29"/>
        <v>0</v>
      </c>
      <c r="AB99" s="50" t="str">
        <f t="shared" si="30"/>
        <v>F1A</v>
      </c>
      <c r="AC99" s="50" t="s">
        <v>609</v>
      </c>
      <c r="AD99" s="41">
        <f>+IF(AND(OR(B99&lt;=$AG$4,U99=$U$6),B99&lt;15),ROUNDUP(AVERAGEIFS(Segédlet!$B$6:$B$19,Segédlet!$A$6:$A$19,"&gt;="&amp;$B99,Segédlet!$A$6:$A$19,"&lt;"&amp;($B99+$AE99)),0),0)</f>
        <v>0</v>
      </c>
      <c r="AE99" s="41">
        <f t="shared" si="31"/>
        <v>22</v>
      </c>
      <c r="AF99" s="41"/>
      <c r="AG99" s="41">
        <f>+IF(AD99&gt;0,INT(($AD$4-B99)/VLOOKUP($B$2,Segédlet!$A$23:$B$29,2,FALSE)),0)</f>
        <v>0</v>
      </c>
      <c r="AH99" s="47" t="str">
        <f t="shared" si="32"/>
        <v/>
      </c>
      <c r="AI99" s="39"/>
      <c r="AJ99" s="39">
        <f t="shared" si="33"/>
        <v>0</v>
      </c>
      <c r="AK99" s="209">
        <f t="shared" si="34"/>
        <v>0</v>
      </c>
    </row>
    <row r="100" spans="1:37" ht="15" hidden="1" customHeight="1">
      <c r="A100" s="214"/>
      <c r="B100" s="153" t="str">
        <f t="shared" si="26"/>
        <v/>
      </c>
      <c r="C100" s="154" t="str">
        <f t="shared" si="27"/>
        <v/>
      </c>
      <c r="D100" s="144" t="s">
        <v>625</v>
      </c>
      <c r="E100" s="145"/>
      <c r="F100" s="146"/>
      <c r="G100" s="147" t="str">
        <f t="shared" si="28"/>
        <v xml:space="preserve"> </v>
      </c>
      <c r="H100" s="148" t="str">
        <f>+IF(YEAR(Címlap!$B$5)-M100&gt;18,"","J")</f>
        <v/>
      </c>
      <c r="I100" s="158"/>
      <c r="J100" s="159"/>
      <c r="K100" s="178"/>
      <c r="L100" s="162"/>
      <c r="M100" s="162"/>
      <c r="N100" s="120"/>
      <c r="O100" s="116"/>
      <c r="P100" s="116"/>
      <c r="Q100" s="116"/>
      <c r="R100" s="117"/>
      <c r="S100" s="116"/>
      <c r="T100" s="118"/>
      <c r="U100" s="149">
        <f t="shared" si="24"/>
        <v>0</v>
      </c>
      <c r="V100" s="123"/>
      <c r="W100" s="156"/>
      <c r="X100" s="161"/>
      <c r="Y100" s="150">
        <f t="shared" si="25"/>
        <v>0</v>
      </c>
      <c r="Z100" s="155">
        <f t="shared" si="35"/>
        <v>0</v>
      </c>
      <c r="AA100" s="152">
        <f t="shared" si="29"/>
        <v>0</v>
      </c>
      <c r="AB100" s="50" t="str">
        <f t="shared" si="30"/>
        <v>F1A</v>
      </c>
      <c r="AC100" s="50" t="s">
        <v>609</v>
      </c>
      <c r="AD100" s="41">
        <f>+IF(AND(OR(B100&lt;=$AG$4,U100=$U$6),B100&lt;15),ROUNDUP(AVERAGEIFS(Segédlet!$B$6:$B$19,Segédlet!$A$6:$A$19,"&gt;="&amp;$B100,Segédlet!$A$6:$A$19,"&lt;"&amp;($B100+$AE100)),0),0)</f>
        <v>0</v>
      </c>
      <c r="AE100" s="41">
        <f t="shared" si="31"/>
        <v>22</v>
      </c>
      <c r="AF100" s="41"/>
      <c r="AG100" s="41">
        <f>+IF(AD100&gt;0,INT(($AD$4-B100)/VLOOKUP($B$2,Segédlet!$A$23:$B$29,2,FALSE)),0)</f>
        <v>0</v>
      </c>
      <c r="AH100" s="47" t="str">
        <f t="shared" si="32"/>
        <v/>
      </c>
      <c r="AI100" s="39"/>
      <c r="AJ100" s="39">
        <f t="shared" si="33"/>
        <v>0</v>
      </c>
      <c r="AK100" s="209">
        <f t="shared" si="34"/>
        <v>0</v>
      </c>
    </row>
    <row r="101" spans="1:37" ht="15" hidden="1" customHeight="1" thickBot="1">
      <c r="A101" s="214"/>
      <c r="B101" s="163" t="str">
        <f t="shared" si="26"/>
        <v/>
      </c>
      <c r="C101" s="154" t="str">
        <f t="shared" si="27"/>
        <v/>
      </c>
      <c r="D101" s="144" t="s">
        <v>626</v>
      </c>
      <c r="E101" s="145"/>
      <c r="F101" s="146"/>
      <c r="G101" s="147" t="str">
        <f t="shared" si="28"/>
        <v xml:space="preserve"> </v>
      </c>
      <c r="H101" s="148" t="str">
        <f>+IF(YEAR(Címlap!$B$5)-M101&gt;18,"","J")</f>
        <v/>
      </c>
      <c r="I101" s="158"/>
      <c r="J101" s="159"/>
      <c r="K101" s="178"/>
      <c r="L101" s="162"/>
      <c r="M101" s="162"/>
      <c r="N101" s="120"/>
      <c r="O101" s="116"/>
      <c r="P101" s="116"/>
      <c r="Q101" s="116"/>
      <c r="R101" s="117"/>
      <c r="S101" s="116"/>
      <c r="T101" s="118"/>
      <c r="U101" s="149">
        <f t="shared" si="24"/>
        <v>0</v>
      </c>
      <c r="V101" s="123"/>
      <c r="W101" s="156"/>
      <c r="X101" s="161"/>
      <c r="Y101" s="150">
        <f t="shared" si="25"/>
        <v>0</v>
      </c>
      <c r="Z101" s="164">
        <f t="shared" si="35"/>
        <v>0</v>
      </c>
      <c r="AA101" s="152">
        <f t="shared" si="29"/>
        <v>0</v>
      </c>
      <c r="AB101" s="50" t="str">
        <f t="shared" si="30"/>
        <v>F1A</v>
      </c>
      <c r="AC101" s="50" t="s">
        <v>609</v>
      </c>
      <c r="AD101" s="41">
        <f>+IF(AND(OR(B101&lt;=$AG$4,U101=$U$6),B101&lt;15),ROUNDUP(AVERAGEIFS(Segédlet!$B$6:$B$19,Segédlet!$A$6:$A$19,"&gt;="&amp;$B101,Segédlet!$A$6:$A$19,"&lt;"&amp;($B101+$AE101)),0),0)</f>
        <v>0</v>
      </c>
      <c r="AE101" s="41">
        <f t="shared" si="31"/>
        <v>22</v>
      </c>
      <c r="AF101" s="41"/>
      <c r="AG101" s="41">
        <f>+IF(AD101&gt;0,INT(($AD$4-B101)/VLOOKUP($B$2,Segédlet!$A$23:$B$29,2,FALSE)),0)</f>
        <v>0</v>
      </c>
      <c r="AH101" s="47" t="str">
        <f t="shared" si="32"/>
        <v/>
      </c>
      <c r="AI101" s="39"/>
      <c r="AJ101" s="39">
        <f t="shared" si="33"/>
        <v>0</v>
      </c>
      <c r="AK101" s="209">
        <f t="shared" si="34"/>
        <v>0</v>
      </c>
    </row>
    <row r="102" spans="1:37" ht="15" customHeight="1" thickTop="1">
      <c r="A102" s="210"/>
      <c r="B102" s="73"/>
      <c r="C102" s="74"/>
      <c r="D102" s="75"/>
      <c r="E102" s="76"/>
      <c r="F102" s="77"/>
      <c r="G102" s="78" t="s">
        <v>594</v>
      </c>
      <c r="H102" s="79"/>
      <c r="I102" s="80"/>
      <c r="J102" s="79"/>
      <c r="K102" s="79"/>
      <c r="L102" s="79"/>
      <c r="M102" s="81"/>
      <c r="N102" s="30">
        <f t="shared" ref="N102:T102" si="36">COUNTIF(N7:N101,"&gt;0")</f>
        <v>73</v>
      </c>
      <c r="O102" s="31">
        <f t="shared" si="36"/>
        <v>70</v>
      </c>
      <c r="P102" s="31">
        <f t="shared" si="36"/>
        <v>70</v>
      </c>
      <c r="Q102" s="31">
        <f t="shared" si="36"/>
        <v>71</v>
      </c>
      <c r="R102" s="31">
        <f t="shared" si="36"/>
        <v>66</v>
      </c>
      <c r="S102" s="31">
        <f t="shared" si="36"/>
        <v>65</v>
      </c>
      <c r="T102" s="32">
        <f t="shared" si="36"/>
        <v>63</v>
      </c>
      <c r="U102" s="82"/>
      <c r="V102" s="30">
        <f>COUNTIF(V7:V101,"&gt;0")</f>
        <v>31</v>
      </c>
      <c r="W102" s="31">
        <f>COUNTIF(W7:W101,"&gt;0")</f>
        <v>15</v>
      </c>
      <c r="X102" s="32">
        <f>COUNTIF(X7:X101,"&gt;0")</f>
        <v>0</v>
      </c>
      <c r="Y102" s="82"/>
      <c r="Z102" s="83"/>
      <c r="AA102" s="84"/>
      <c r="AB102" s="46"/>
      <c r="AC102" s="46"/>
      <c r="AD102" s="41"/>
      <c r="AE102" s="41"/>
      <c r="AF102" s="41"/>
      <c r="AG102" s="41"/>
      <c r="AH102" s="47" t="str">
        <f t="shared" ref="AH102" si="37">IF($U102=0,"",$AA102)</f>
        <v/>
      </c>
      <c r="AI102" s="39"/>
      <c r="AJ102" s="39"/>
    </row>
    <row r="103" spans="1:37" ht="15" customHeight="1" thickBot="1">
      <c r="A103" s="210"/>
      <c r="B103" s="85"/>
      <c r="C103" s="86"/>
      <c r="D103" s="87"/>
      <c r="E103" s="88"/>
      <c r="F103" s="89"/>
      <c r="G103" s="90" t="s">
        <v>591</v>
      </c>
      <c r="H103" s="91"/>
      <c r="I103" s="92"/>
      <c r="J103" s="91"/>
      <c r="K103" s="91"/>
      <c r="L103" s="91"/>
      <c r="M103" s="93"/>
      <c r="N103" s="33">
        <f t="shared" ref="N103:T103" si="38">COUNTIF(N7:N101,N6)</f>
        <v>57</v>
      </c>
      <c r="O103" s="34">
        <f t="shared" si="38"/>
        <v>62</v>
      </c>
      <c r="P103" s="34">
        <f t="shared" si="38"/>
        <v>65</v>
      </c>
      <c r="Q103" s="34">
        <f t="shared" si="38"/>
        <v>63</v>
      </c>
      <c r="R103" s="34">
        <f t="shared" si="38"/>
        <v>58</v>
      </c>
      <c r="S103" s="34">
        <f t="shared" si="38"/>
        <v>62</v>
      </c>
      <c r="T103" s="35">
        <f t="shared" si="38"/>
        <v>50</v>
      </c>
      <c r="U103" s="94"/>
      <c r="V103" s="33">
        <f>COUNTIF(V7:V101,V6)</f>
        <v>15</v>
      </c>
      <c r="W103" s="34">
        <f>COUNTIF(W7:W101,W6)</f>
        <v>0</v>
      </c>
      <c r="X103" s="35">
        <f>COUNTIF(X7:X101,X6)</f>
        <v>0</v>
      </c>
      <c r="Y103" s="94"/>
      <c r="Z103" s="95"/>
      <c r="AA103" s="96"/>
      <c r="AB103" s="46"/>
      <c r="AC103" s="46"/>
      <c r="AD103" s="41"/>
      <c r="AE103" s="41"/>
      <c r="AF103" s="41"/>
      <c r="AG103" s="41"/>
      <c r="AH103" s="47"/>
      <c r="AI103" s="39"/>
      <c r="AJ103" s="39"/>
    </row>
    <row r="104" spans="1:37" ht="15" customHeight="1" thickTop="1" thickBot="1">
      <c r="A104" s="211"/>
      <c r="B104" s="97"/>
      <c r="C104" s="98"/>
      <c r="D104" s="99"/>
      <c r="E104" s="100"/>
      <c r="F104" s="101"/>
      <c r="G104" s="102" t="s">
        <v>593</v>
      </c>
      <c r="H104" s="103"/>
      <c r="I104" s="104"/>
      <c r="J104" s="103"/>
      <c r="K104" s="103"/>
      <c r="L104" s="103"/>
      <c r="M104" s="105"/>
      <c r="N104" s="36">
        <f>+COUNTIFS(N7:N101,"="&amp;N6)</f>
        <v>57</v>
      </c>
      <c r="O104" s="37">
        <f>+COUNTIFS(N7:N101,"="&amp;N6,O7:O101,"="&amp;O6)</f>
        <v>50</v>
      </c>
      <c r="P104" s="37">
        <f>+COUNTIFS(N7:N101,"="&amp;N6,O7:O101,"="&amp;O6,P7:P101,"="&amp;P6)</f>
        <v>46</v>
      </c>
      <c r="Q104" s="37">
        <f>+COUNTIFS(N7:N101,"="&amp;N6,O7:O101,"="&amp;O6,P7:P101,"="&amp;P6,Q7:Q101,"="&amp;Q6)</f>
        <v>43</v>
      </c>
      <c r="R104" s="37">
        <f>+COUNTIFS(N7:N101,"="&amp;N6,O7:O101,"="&amp;O6,P7:P101,"="&amp;P6,Q7:Q101,"="&amp;Q6,R7:R101,"="&amp;R6)</f>
        <v>39</v>
      </c>
      <c r="S104" s="37">
        <f>+COUNTIFS(N7:N101,"="&amp;N6,O7:O101,"="&amp;O6,P7:P101,"="&amp;P6,Q7:Q101,"="&amp;Q6,R7:R101,"="&amp;R6,S7:S101,"="&amp;S6)</f>
        <v>36</v>
      </c>
      <c r="T104" s="38">
        <f>+COUNTIFS(N7:N101,"="&amp;N6,O7:O101,"="&amp;O6,P7:P101,"="&amp;P6,Q7:Q101,"="&amp;Q6,R7:R101,"="&amp;R6,S7:S101,"="&amp;S6,T7:T101,"="&amp;T6)</f>
        <v>31</v>
      </c>
      <c r="U104" s="106">
        <f>+T104/AD4</f>
        <v>0.42465753424657532</v>
      </c>
      <c r="V104" s="36">
        <f>+COUNTIFS(N7:N101,"="&amp;N6,O7:O101,"="&amp;O6,P7:P101,"="&amp;P6,Q7:Q101,"="&amp;Q6,R7:R101,"="&amp;R6,S7:S101,"="&amp;S6,T7:T101,"="&amp;T6,V7:V101,"="&amp;V6)</f>
        <v>15</v>
      </c>
      <c r="W104" s="37">
        <f>+COUNTIFS(N7:N101,"="&amp;N6,O7:O101,"="&amp;O6,P7:P101,"="&amp;P6,Q7:Q101,"="&amp;Q6,R7:R101,"="&amp;R6,S7:S101,"="&amp;S6,T7:T101,"="&amp;T6,V7:V101,"="&amp;V6,W7:W101,"="&amp;W6)</f>
        <v>0</v>
      </c>
      <c r="X104" s="38">
        <f>+COUNTIFS(N7:N101,"="&amp;N6,O7:O101,"="&amp;O6,P7:P101,"="&amp;P6,Q7:Q101,"="&amp;Q6,R7:R101,"="&amp;R6,S7:S101,"="&amp;S6,T7:T101,"="&amp;T6,V7:V101,"="&amp;V6,W7:W101,"="&amp;W6,X7:X101,"="&amp;X6)</f>
        <v>0</v>
      </c>
      <c r="Y104" s="107"/>
      <c r="Z104" s="72"/>
      <c r="AA104" s="108"/>
      <c r="AB104" s="46"/>
      <c r="AC104" s="46"/>
      <c r="AD104" s="41"/>
      <c r="AE104" s="41"/>
      <c r="AF104" s="41"/>
      <c r="AG104" s="41"/>
      <c r="AH104" s="47"/>
      <c r="AI104" s="39"/>
      <c r="AJ104" s="39"/>
    </row>
  </sheetData>
  <sheetProtection sort="0" autoFilter="0" pivotTables="0"/>
  <sortState ref="A80:AK81">
    <sortCondition ref="B80:B81"/>
    <sortCondition ref="D80:D81"/>
  </sortState>
  <mergeCells count="23">
    <mergeCell ref="J4:J5"/>
    <mergeCell ref="L4:L5"/>
    <mergeCell ref="H4:H5"/>
    <mergeCell ref="I4:I5"/>
    <mergeCell ref="N4:T4"/>
    <mergeCell ref="M4:M5"/>
    <mergeCell ref="K4:K5"/>
    <mergeCell ref="A4:A6"/>
    <mergeCell ref="AE5:AE6"/>
    <mergeCell ref="AJ5:AJ6"/>
    <mergeCell ref="AA4:AA5"/>
    <mergeCell ref="Z4:Z5"/>
    <mergeCell ref="V4:V5"/>
    <mergeCell ref="W4:W5"/>
    <mergeCell ref="X4:X5"/>
    <mergeCell ref="Y4:Y5"/>
    <mergeCell ref="AD5:AD6"/>
    <mergeCell ref="AH5:AH6"/>
    <mergeCell ref="U4:U5"/>
    <mergeCell ref="B4:C4"/>
    <mergeCell ref="D4:D5"/>
    <mergeCell ref="E4:E5"/>
    <mergeCell ref="F4:F5"/>
  </mergeCells>
  <conditionalFormatting sqref="L28:M29 J7:J20 B7:H9 J22:J25 G26:H26 G27 E10:H25 E28:G29 L22:M25 L7:M20 L31:M101 E31:G97 B10:D97 B98:G101">
    <cfRule type="expression" dxfId="105" priority="30">
      <formula>$H7="J"</formula>
    </cfRule>
  </conditionalFormatting>
  <conditionalFormatting sqref="N7:X101">
    <cfRule type="expression" dxfId="104" priority="13">
      <formula>AND(N7=N$6,NOT(ISBLANK(N7)))</formula>
    </cfRule>
    <cfRule type="expression" dxfId="103" priority="31">
      <formula>AND(N7&gt;N$6,NOT(ISBLANK(N7)))</formula>
    </cfRule>
  </conditionalFormatting>
  <conditionalFormatting sqref="B7:B101 G7:H26 G27:G29 G31:G101">
    <cfRule type="expression" dxfId="102" priority="23">
      <formula>$B7&lt;4</formula>
    </cfRule>
  </conditionalFormatting>
  <conditionalFormatting sqref="I7:I26">
    <cfRule type="expression" dxfId="101" priority="29">
      <formula>$H7="J"</formula>
    </cfRule>
  </conditionalFormatting>
  <conditionalFormatting sqref="I27:I29 I31:I101">
    <cfRule type="expression" dxfId="100" priority="24">
      <formula>$H27="J"</formula>
    </cfRule>
  </conditionalFormatting>
  <conditionalFormatting sqref="J28:J29 H27:H29 H31:H101 J31:J101">
    <cfRule type="expression" dxfId="99" priority="26">
      <formula>$H27="J"</formula>
    </cfRule>
  </conditionalFormatting>
  <conditionalFormatting sqref="H27:H29 H31:H101">
    <cfRule type="expression" dxfId="98" priority="25">
      <formula>$B27&lt;4</formula>
    </cfRule>
  </conditionalFormatting>
  <conditionalFormatting sqref="B7:B101">
    <cfRule type="duplicateValues" dxfId="97" priority="12" stopIfTrue="1"/>
  </conditionalFormatting>
  <conditionalFormatting sqref="L21:M21">
    <cfRule type="expression" dxfId="96" priority="11">
      <formula>$H21="J"</formula>
    </cfRule>
  </conditionalFormatting>
  <conditionalFormatting sqref="J21">
    <cfRule type="expression" dxfId="95" priority="10">
      <formula>$H21="J"</formula>
    </cfRule>
  </conditionalFormatting>
  <conditionalFormatting sqref="J30 E30:H30 L30:M30">
    <cfRule type="expression" dxfId="94" priority="9">
      <formula>$H30="J"</formula>
    </cfRule>
  </conditionalFormatting>
  <conditionalFormatting sqref="G30:H30">
    <cfRule type="expression" dxfId="93" priority="7">
      <formula>$B30&lt;4</formula>
    </cfRule>
  </conditionalFormatting>
  <conditionalFormatting sqref="I30">
    <cfRule type="expression" dxfId="92" priority="8">
      <formula>$H30="J"</formula>
    </cfRule>
  </conditionalFormatting>
  <conditionalFormatting sqref="E26:F27">
    <cfRule type="expression" dxfId="91" priority="6">
      <formula>$H26="J"</formula>
    </cfRule>
  </conditionalFormatting>
  <conditionalFormatting sqref="J26:J27 L26:M27">
    <cfRule type="expression" dxfId="90" priority="5">
      <formula>$H26="J"</formula>
    </cfRule>
  </conditionalFormatting>
  <conditionalFormatting sqref="K28:K29 K22:K25 K7:K20 K31:K101">
    <cfRule type="expression" dxfId="89" priority="4">
      <formula>$H7="J"</formula>
    </cfRule>
  </conditionalFormatting>
  <conditionalFormatting sqref="K21">
    <cfRule type="expression" dxfId="88" priority="3">
      <formula>$H21="J"</formula>
    </cfRule>
  </conditionalFormatting>
  <conditionalFormatting sqref="K30">
    <cfRule type="expression" dxfId="87" priority="2">
      <formula>$H30="J"</formula>
    </cfRule>
  </conditionalFormatting>
  <conditionalFormatting sqref="K26:K27">
    <cfRule type="expression" dxfId="86" priority="1">
      <formula>$H26="J"</formula>
    </cfRule>
  </conditionalFormatting>
  <pageMargins left="0.51181102362204722" right="0.51181102362204722" top="0.74803149606299213" bottom="0.74803149606299213" header="0.31496062992125984" footer="0.31496062992125984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104"/>
  <sheetViews>
    <sheetView tabSelected="1" topLeftCell="B2" zoomScaleNormal="100" workbookViewId="0">
      <selection activeCell="U104" sqref="U104"/>
    </sheetView>
  </sheetViews>
  <sheetFormatPr baseColWidth="10" defaultColWidth="8.86328125" defaultRowHeight="14.25" outlineLevelCol="3"/>
  <cols>
    <col min="1" max="1" width="3.73046875" style="4" hidden="1" customWidth="1" outlineLevel="1"/>
    <col min="2" max="2" width="4.73046875" style="4" customWidth="1" collapsed="1"/>
    <col min="3" max="3" width="4.73046875" style="4" customWidth="1"/>
    <col min="4" max="4" width="6.73046875" style="4" customWidth="1" outlineLevel="2"/>
    <col min="5" max="5" width="14.1328125" hidden="1" customWidth="1" outlineLevel="1"/>
    <col min="6" max="6" width="12.1328125" hidden="1" customWidth="1" outlineLevel="1"/>
    <col min="7" max="7" width="28.73046875" customWidth="1"/>
    <col min="8" max="8" width="4.73046875" customWidth="1"/>
    <col min="9" max="9" width="5.73046875" style="4" hidden="1" customWidth="1" outlineLevel="1"/>
    <col min="10" max="10" width="5.73046875" customWidth="1" collapsed="1"/>
    <col min="11" max="11" width="10.73046875" customWidth="1"/>
    <col min="12" max="12" width="7.73046875" customWidth="1"/>
    <col min="13" max="13" width="6.265625" hidden="1" customWidth="1" outlineLevel="1"/>
    <col min="14" max="14" width="5.73046875" customWidth="1" collapsed="1"/>
    <col min="15" max="20" width="5.73046875" customWidth="1"/>
    <col min="21" max="21" width="7.73046875" style="2" customWidth="1"/>
    <col min="22" max="22" width="5.73046875" customWidth="1" outlineLevel="1"/>
    <col min="23" max="23" width="5.73046875" customWidth="1" outlineLevel="2"/>
    <col min="24" max="24" width="5.73046875" hidden="1" customWidth="1" outlineLevel="3"/>
    <col min="25" max="25" width="8.73046875" style="6" customWidth="1"/>
    <col min="26" max="26" width="7.73046875" style="4" hidden="1" customWidth="1"/>
    <col min="27" max="27" width="7.73046875" hidden="1" customWidth="1" outlineLevel="1"/>
    <col min="28" max="29" width="5.73046875" style="3" hidden="1" customWidth="1"/>
    <col min="30" max="30" width="5.86328125" style="4" hidden="1" customWidth="1" outlineLevel="1"/>
    <col min="31" max="31" width="5.1328125" style="4" hidden="1" customWidth="1" outlineLevel="1"/>
    <col min="32" max="32" width="13.265625" style="4" hidden="1" customWidth="1" outlineLevel="1"/>
    <col min="33" max="33" width="6.73046875" style="4" hidden="1" customWidth="1" outlineLevel="1"/>
    <col min="34" max="34" width="7.73046875" style="5" hidden="1" customWidth="1" outlineLevel="1"/>
    <col min="35" max="35" width="5.73046875" hidden="1" customWidth="1"/>
    <col min="36" max="36" width="8.86328125" hidden="1" customWidth="1"/>
    <col min="37" max="37" width="0" hidden="1" customWidth="1"/>
    <col min="259" max="259" width="3.73046875" customWidth="1"/>
    <col min="260" max="261" width="4.73046875" customWidth="1"/>
    <col min="262" max="262" width="0" hidden="1" customWidth="1"/>
    <col min="263" max="263" width="14.1328125" customWidth="1"/>
    <col min="264" max="264" width="12.1328125" customWidth="1"/>
    <col min="265" max="265" width="8.1328125" customWidth="1"/>
    <col min="266" max="266" width="9.265625" customWidth="1"/>
    <col min="267" max="267" width="6" customWidth="1"/>
    <col min="268" max="268" width="7.1328125" customWidth="1"/>
    <col min="269" max="274" width="6.3984375" customWidth="1"/>
    <col min="275" max="275" width="7.73046875" customWidth="1"/>
    <col min="276" max="276" width="6.3984375" customWidth="1"/>
    <col min="277" max="278" width="0" hidden="1" customWidth="1"/>
    <col min="279" max="279" width="6.3984375" customWidth="1"/>
    <col min="280" max="281" width="5.73046875" customWidth="1"/>
    <col min="282" max="289" width="0" hidden="1" customWidth="1"/>
    <col min="290" max="290" width="9.1328125" customWidth="1"/>
    <col min="291" max="292" width="0" hidden="1" customWidth="1"/>
    <col min="515" max="515" width="3.73046875" customWidth="1"/>
    <col min="516" max="517" width="4.73046875" customWidth="1"/>
    <col min="518" max="518" width="0" hidden="1" customWidth="1"/>
    <col min="519" max="519" width="14.1328125" customWidth="1"/>
    <col min="520" max="520" width="12.1328125" customWidth="1"/>
    <col min="521" max="521" width="8.1328125" customWidth="1"/>
    <col min="522" max="522" width="9.265625" customWidth="1"/>
    <col min="523" max="523" width="6" customWidth="1"/>
    <col min="524" max="524" width="7.1328125" customWidth="1"/>
    <col min="525" max="530" width="6.3984375" customWidth="1"/>
    <col min="531" max="531" width="7.73046875" customWidth="1"/>
    <col min="532" max="532" width="6.3984375" customWidth="1"/>
    <col min="533" max="534" width="0" hidden="1" customWidth="1"/>
    <col min="535" max="535" width="6.3984375" customWidth="1"/>
    <col min="536" max="537" width="5.73046875" customWidth="1"/>
    <col min="538" max="545" width="0" hidden="1" customWidth="1"/>
    <col min="546" max="546" width="9.1328125" customWidth="1"/>
    <col min="547" max="548" width="0" hidden="1" customWidth="1"/>
    <col min="771" max="771" width="3.73046875" customWidth="1"/>
    <col min="772" max="773" width="4.73046875" customWidth="1"/>
    <col min="774" max="774" width="0" hidden="1" customWidth="1"/>
    <col min="775" max="775" width="14.1328125" customWidth="1"/>
    <col min="776" max="776" width="12.1328125" customWidth="1"/>
    <col min="777" max="777" width="8.1328125" customWidth="1"/>
    <col min="778" max="778" width="9.265625" customWidth="1"/>
    <col min="779" max="779" width="6" customWidth="1"/>
    <col min="780" max="780" width="7.1328125" customWidth="1"/>
    <col min="781" max="786" width="6.3984375" customWidth="1"/>
    <col min="787" max="787" width="7.73046875" customWidth="1"/>
    <col min="788" max="788" width="6.3984375" customWidth="1"/>
    <col min="789" max="790" width="0" hidden="1" customWidth="1"/>
    <col min="791" max="791" width="6.3984375" customWidth="1"/>
    <col min="792" max="793" width="5.73046875" customWidth="1"/>
    <col min="794" max="801" width="0" hidden="1" customWidth="1"/>
    <col min="802" max="802" width="9.1328125" customWidth="1"/>
    <col min="803" max="804" width="0" hidden="1" customWidth="1"/>
    <col min="1027" max="1027" width="3.73046875" customWidth="1"/>
    <col min="1028" max="1029" width="4.73046875" customWidth="1"/>
    <col min="1030" max="1030" width="0" hidden="1" customWidth="1"/>
    <col min="1031" max="1031" width="14.1328125" customWidth="1"/>
    <col min="1032" max="1032" width="12.1328125" customWidth="1"/>
    <col min="1033" max="1033" width="8.1328125" customWidth="1"/>
    <col min="1034" max="1034" width="9.265625" customWidth="1"/>
    <col min="1035" max="1035" width="6" customWidth="1"/>
    <col min="1036" max="1036" width="7.1328125" customWidth="1"/>
    <col min="1037" max="1042" width="6.3984375" customWidth="1"/>
    <col min="1043" max="1043" width="7.73046875" customWidth="1"/>
    <col min="1044" max="1044" width="6.3984375" customWidth="1"/>
    <col min="1045" max="1046" width="0" hidden="1" customWidth="1"/>
    <col min="1047" max="1047" width="6.3984375" customWidth="1"/>
    <col min="1048" max="1049" width="5.73046875" customWidth="1"/>
    <col min="1050" max="1057" width="0" hidden="1" customWidth="1"/>
    <col min="1058" max="1058" width="9.1328125" customWidth="1"/>
    <col min="1059" max="1060" width="0" hidden="1" customWidth="1"/>
    <col min="1283" max="1283" width="3.73046875" customWidth="1"/>
    <col min="1284" max="1285" width="4.73046875" customWidth="1"/>
    <col min="1286" max="1286" width="0" hidden="1" customWidth="1"/>
    <col min="1287" max="1287" width="14.1328125" customWidth="1"/>
    <col min="1288" max="1288" width="12.1328125" customWidth="1"/>
    <col min="1289" max="1289" width="8.1328125" customWidth="1"/>
    <col min="1290" max="1290" width="9.265625" customWidth="1"/>
    <col min="1291" max="1291" width="6" customWidth="1"/>
    <col min="1292" max="1292" width="7.1328125" customWidth="1"/>
    <col min="1293" max="1298" width="6.3984375" customWidth="1"/>
    <col min="1299" max="1299" width="7.73046875" customWidth="1"/>
    <col min="1300" max="1300" width="6.3984375" customWidth="1"/>
    <col min="1301" max="1302" width="0" hidden="1" customWidth="1"/>
    <col min="1303" max="1303" width="6.3984375" customWidth="1"/>
    <col min="1304" max="1305" width="5.73046875" customWidth="1"/>
    <col min="1306" max="1313" width="0" hidden="1" customWidth="1"/>
    <col min="1314" max="1314" width="9.1328125" customWidth="1"/>
    <col min="1315" max="1316" width="0" hidden="1" customWidth="1"/>
    <col min="1539" max="1539" width="3.73046875" customWidth="1"/>
    <col min="1540" max="1541" width="4.73046875" customWidth="1"/>
    <col min="1542" max="1542" width="0" hidden="1" customWidth="1"/>
    <col min="1543" max="1543" width="14.1328125" customWidth="1"/>
    <col min="1544" max="1544" width="12.1328125" customWidth="1"/>
    <col min="1545" max="1545" width="8.1328125" customWidth="1"/>
    <col min="1546" max="1546" width="9.265625" customWidth="1"/>
    <col min="1547" max="1547" width="6" customWidth="1"/>
    <col min="1548" max="1548" width="7.1328125" customWidth="1"/>
    <col min="1549" max="1554" width="6.3984375" customWidth="1"/>
    <col min="1555" max="1555" width="7.73046875" customWidth="1"/>
    <col min="1556" max="1556" width="6.3984375" customWidth="1"/>
    <col min="1557" max="1558" width="0" hidden="1" customWidth="1"/>
    <col min="1559" max="1559" width="6.3984375" customWidth="1"/>
    <col min="1560" max="1561" width="5.73046875" customWidth="1"/>
    <col min="1562" max="1569" width="0" hidden="1" customWidth="1"/>
    <col min="1570" max="1570" width="9.1328125" customWidth="1"/>
    <col min="1571" max="1572" width="0" hidden="1" customWidth="1"/>
    <col min="1795" max="1795" width="3.73046875" customWidth="1"/>
    <col min="1796" max="1797" width="4.73046875" customWidth="1"/>
    <col min="1798" max="1798" width="0" hidden="1" customWidth="1"/>
    <col min="1799" max="1799" width="14.1328125" customWidth="1"/>
    <col min="1800" max="1800" width="12.1328125" customWidth="1"/>
    <col min="1801" max="1801" width="8.1328125" customWidth="1"/>
    <col min="1802" max="1802" width="9.265625" customWidth="1"/>
    <col min="1803" max="1803" width="6" customWidth="1"/>
    <col min="1804" max="1804" width="7.1328125" customWidth="1"/>
    <col min="1805" max="1810" width="6.3984375" customWidth="1"/>
    <col min="1811" max="1811" width="7.73046875" customWidth="1"/>
    <col min="1812" max="1812" width="6.3984375" customWidth="1"/>
    <col min="1813" max="1814" width="0" hidden="1" customWidth="1"/>
    <col min="1815" max="1815" width="6.3984375" customWidth="1"/>
    <col min="1816" max="1817" width="5.73046875" customWidth="1"/>
    <col min="1818" max="1825" width="0" hidden="1" customWidth="1"/>
    <col min="1826" max="1826" width="9.1328125" customWidth="1"/>
    <col min="1827" max="1828" width="0" hidden="1" customWidth="1"/>
    <col min="2051" max="2051" width="3.73046875" customWidth="1"/>
    <col min="2052" max="2053" width="4.73046875" customWidth="1"/>
    <col min="2054" max="2054" width="0" hidden="1" customWidth="1"/>
    <col min="2055" max="2055" width="14.1328125" customWidth="1"/>
    <col min="2056" max="2056" width="12.1328125" customWidth="1"/>
    <col min="2057" max="2057" width="8.1328125" customWidth="1"/>
    <col min="2058" max="2058" width="9.265625" customWidth="1"/>
    <col min="2059" max="2059" width="6" customWidth="1"/>
    <col min="2060" max="2060" width="7.1328125" customWidth="1"/>
    <col min="2061" max="2066" width="6.3984375" customWidth="1"/>
    <col min="2067" max="2067" width="7.73046875" customWidth="1"/>
    <col min="2068" max="2068" width="6.3984375" customWidth="1"/>
    <col min="2069" max="2070" width="0" hidden="1" customWidth="1"/>
    <col min="2071" max="2071" width="6.3984375" customWidth="1"/>
    <col min="2072" max="2073" width="5.73046875" customWidth="1"/>
    <col min="2074" max="2081" width="0" hidden="1" customWidth="1"/>
    <col min="2082" max="2082" width="9.1328125" customWidth="1"/>
    <col min="2083" max="2084" width="0" hidden="1" customWidth="1"/>
    <col min="2307" max="2307" width="3.73046875" customWidth="1"/>
    <col min="2308" max="2309" width="4.73046875" customWidth="1"/>
    <col min="2310" max="2310" width="0" hidden="1" customWidth="1"/>
    <col min="2311" max="2311" width="14.1328125" customWidth="1"/>
    <col min="2312" max="2312" width="12.1328125" customWidth="1"/>
    <col min="2313" max="2313" width="8.1328125" customWidth="1"/>
    <col min="2314" max="2314" width="9.265625" customWidth="1"/>
    <col min="2315" max="2315" width="6" customWidth="1"/>
    <col min="2316" max="2316" width="7.1328125" customWidth="1"/>
    <col min="2317" max="2322" width="6.3984375" customWidth="1"/>
    <col min="2323" max="2323" width="7.73046875" customWidth="1"/>
    <col min="2324" max="2324" width="6.3984375" customWidth="1"/>
    <col min="2325" max="2326" width="0" hidden="1" customWidth="1"/>
    <col min="2327" max="2327" width="6.3984375" customWidth="1"/>
    <col min="2328" max="2329" width="5.73046875" customWidth="1"/>
    <col min="2330" max="2337" width="0" hidden="1" customWidth="1"/>
    <col min="2338" max="2338" width="9.1328125" customWidth="1"/>
    <col min="2339" max="2340" width="0" hidden="1" customWidth="1"/>
    <col min="2563" max="2563" width="3.73046875" customWidth="1"/>
    <col min="2564" max="2565" width="4.73046875" customWidth="1"/>
    <col min="2566" max="2566" width="0" hidden="1" customWidth="1"/>
    <col min="2567" max="2567" width="14.1328125" customWidth="1"/>
    <col min="2568" max="2568" width="12.1328125" customWidth="1"/>
    <col min="2569" max="2569" width="8.1328125" customWidth="1"/>
    <col min="2570" max="2570" width="9.265625" customWidth="1"/>
    <col min="2571" max="2571" width="6" customWidth="1"/>
    <col min="2572" max="2572" width="7.1328125" customWidth="1"/>
    <col min="2573" max="2578" width="6.3984375" customWidth="1"/>
    <col min="2579" max="2579" width="7.73046875" customWidth="1"/>
    <col min="2580" max="2580" width="6.3984375" customWidth="1"/>
    <col min="2581" max="2582" width="0" hidden="1" customWidth="1"/>
    <col min="2583" max="2583" width="6.3984375" customWidth="1"/>
    <col min="2584" max="2585" width="5.73046875" customWidth="1"/>
    <col min="2586" max="2593" width="0" hidden="1" customWidth="1"/>
    <col min="2594" max="2594" width="9.1328125" customWidth="1"/>
    <col min="2595" max="2596" width="0" hidden="1" customWidth="1"/>
    <col min="2819" max="2819" width="3.73046875" customWidth="1"/>
    <col min="2820" max="2821" width="4.73046875" customWidth="1"/>
    <col min="2822" max="2822" width="0" hidden="1" customWidth="1"/>
    <col min="2823" max="2823" width="14.1328125" customWidth="1"/>
    <col min="2824" max="2824" width="12.1328125" customWidth="1"/>
    <col min="2825" max="2825" width="8.1328125" customWidth="1"/>
    <col min="2826" max="2826" width="9.265625" customWidth="1"/>
    <col min="2827" max="2827" width="6" customWidth="1"/>
    <col min="2828" max="2828" width="7.1328125" customWidth="1"/>
    <col min="2829" max="2834" width="6.3984375" customWidth="1"/>
    <col min="2835" max="2835" width="7.73046875" customWidth="1"/>
    <col min="2836" max="2836" width="6.3984375" customWidth="1"/>
    <col min="2837" max="2838" width="0" hidden="1" customWidth="1"/>
    <col min="2839" max="2839" width="6.3984375" customWidth="1"/>
    <col min="2840" max="2841" width="5.73046875" customWidth="1"/>
    <col min="2842" max="2849" width="0" hidden="1" customWidth="1"/>
    <col min="2850" max="2850" width="9.1328125" customWidth="1"/>
    <col min="2851" max="2852" width="0" hidden="1" customWidth="1"/>
    <col min="3075" max="3075" width="3.73046875" customWidth="1"/>
    <col min="3076" max="3077" width="4.73046875" customWidth="1"/>
    <col min="3078" max="3078" width="0" hidden="1" customWidth="1"/>
    <col min="3079" max="3079" width="14.1328125" customWidth="1"/>
    <col min="3080" max="3080" width="12.1328125" customWidth="1"/>
    <col min="3081" max="3081" width="8.1328125" customWidth="1"/>
    <col min="3082" max="3082" width="9.265625" customWidth="1"/>
    <col min="3083" max="3083" width="6" customWidth="1"/>
    <col min="3084" max="3084" width="7.1328125" customWidth="1"/>
    <col min="3085" max="3090" width="6.3984375" customWidth="1"/>
    <col min="3091" max="3091" width="7.73046875" customWidth="1"/>
    <col min="3092" max="3092" width="6.3984375" customWidth="1"/>
    <col min="3093" max="3094" width="0" hidden="1" customWidth="1"/>
    <col min="3095" max="3095" width="6.3984375" customWidth="1"/>
    <col min="3096" max="3097" width="5.73046875" customWidth="1"/>
    <col min="3098" max="3105" width="0" hidden="1" customWidth="1"/>
    <col min="3106" max="3106" width="9.1328125" customWidth="1"/>
    <col min="3107" max="3108" width="0" hidden="1" customWidth="1"/>
    <col min="3331" max="3331" width="3.73046875" customWidth="1"/>
    <col min="3332" max="3333" width="4.73046875" customWidth="1"/>
    <col min="3334" max="3334" width="0" hidden="1" customWidth="1"/>
    <col min="3335" max="3335" width="14.1328125" customWidth="1"/>
    <col min="3336" max="3336" width="12.1328125" customWidth="1"/>
    <col min="3337" max="3337" width="8.1328125" customWidth="1"/>
    <col min="3338" max="3338" width="9.265625" customWidth="1"/>
    <col min="3339" max="3339" width="6" customWidth="1"/>
    <col min="3340" max="3340" width="7.1328125" customWidth="1"/>
    <col min="3341" max="3346" width="6.3984375" customWidth="1"/>
    <col min="3347" max="3347" width="7.73046875" customWidth="1"/>
    <col min="3348" max="3348" width="6.3984375" customWidth="1"/>
    <col min="3349" max="3350" width="0" hidden="1" customWidth="1"/>
    <col min="3351" max="3351" width="6.3984375" customWidth="1"/>
    <col min="3352" max="3353" width="5.73046875" customWidth="1"/>
    <col min="3354" max="3361" width="0" hidden="1" customWidth="1"/>
    <col min="3362" max="3362" width="9.1328125" customWidth="1"/>
    <col min="3363" max="3364" width="0" hidden="1" customWidth="1"/>
    <col min="3587" max="3587" width="3.73046875" customWidth="1"/>
    <col min="3588" max="3589" width="4.73046875" customWidth="1"/>
    <col min="3590" max="3590" width="0" hidden="1" customWidth="1"/>
    <col min="3591" max="3591" width="14.1328125" customWidth="1"/>
    <col min="3592" max="3592" width="12.1328125" customWidth="1"/>
    <col min="3593" max="3593" width="8.1328125" customWidth="1"/>
    <col min="3594" max="3594" width="9.265625" customWidth="1"/>
    <col min="3595" max="3595" width="6" customWidth="1"/>
    <col min="3596" max="3596" width="7.1328125" customWidth="1"/>
    <col min="3597" max="3602" width="6.3984375" customWidth="1"/>
    <col min="3603" max="3603" width="7.73046875" customWidth="1"/>
    <col min="3604" max="3604" width="6.3984375" customWidth="1"/>
    <col min="3605" max="3606" width="0" hidden="1" customWidth="1"/>
    <col min="3607" max="3607" width="6.3984375" customWidth="1"/>
    <col min="3608" max="3609" width="5.73046875" customWidth="1"/>
    <col min="3610" max="3617" width="0" hidden="1" customWidth="1"/>
    <col min="3618" max="3618" width="9.1328125" customWidth="1"/>
    <col min="3619" max="3620" width="0" hidden="1" customWidth="1"/>
    <col min="3843" max="3843" width="3.73046875" customWidth="1"/>
    <col min="3844" max="3845" width="4.73046875" customWidth="1"/>
    <col min="3846" max="3846" width="0" hidden="1" customWidth="1"/>
    <col min="3847" max="3847" width="14.1328125" customWidth="1"/>
    <col min="3848" max="3848" width="12.1328125" customWidth="1"/>
    <col min="3849" max="3849" width="8.1328125" customWidth="1"/>
    <col min="3850" max="3850" width="9.265625" customWidth="1"/>
    <col min="3851" max="3851" width="6" customWidth="1"/>
    <col min="3852" max="3852" width="7.1328125" customWidth="1"/>
    <col min="3853" max="3858" width="6.3984375" customWidth="1"/>
    <col min="3859" max="3859" width="7.73046875" customWidth="1"/>
    <col min="3860" max="3860" width="6.3984375" customWidth="1"/>
    <col min="3861" max="3862" width="0" hidden="1" customWidth="1"/>
    <col min="3863" max="3863" width="6.3984375" customWidth="1"/>
    <col min="3864" max="3865" width="5.73046875" customWidth="1"/>
    <col min="3866" max="3873" width="0" hidden="1" customWidth="1"/>
    <col min="3874" max="3874" width="9.1328125" customWidth="1"/>
    <col min="3875" max="3876" width="0" hidden="1" customWidth="1"/>
    <col min="4099" max="4099" width="3.73046875" customWidth="1"/>
    <col min="4100" max="4101" width="4.73046875" customWidth="1"/>
    <col min="4102" max="4102" width="0" hidden="1" customWidth="1"/>
    <col min="4103" max="4103" width="14.1328125" customWidth="1"/>
    <col min="4104" max="4104" width="12.1328125" customWidth="1"/>
    <col min="4105" max="4105" width="8.1328125" customWidth="1"/>
    <col min="4106" max="4106" width="9.265625" customWidth="1"/>
    <col min="4107" max="4107" width="6" customWidth="1"/>
    <col min="4108" max="4108" width="7.1328125" customWidth="1"/>
    <col min="4109" max="4114" width="6.3984375" customWidth="1"/>
    <col min="4115" max="4115" width="7.73046875" customWidth="1"/>
    <col min="4116" max="4116" width="6.3984375" customWidth="1"/>
    <col min="4117" max="4118" width="0" hidden="1" customWidth="1"/>
    <col min="4119" max="4119" width="6.3984375" customWidth="1"/>
    <col min="4120" max="4121" width="5.73046875" customWidth="1"/>
    <col min="4122" max="4129" width="0" hidden="1" customWidth="1"/>
    <col min="4130" max="4130" width="9.1328125" customWidth="1"/>
    <col min="4131" max="4132" width="0" hidden="1" customWidth="1"/>
    <col min="4355" max="4355" width="3.73046875" customWidth="1"/>
    <col min="4356" max="4357" width="4.73046875" customWidth="1"/>
    <col min="4358" max="4358" width="0" hidden="1" customWidth="1"/>
    <col min="4359" max="4359" width="14.1328125" customWidth="1"/>
    <col min="4360" max="4360" width="12.1328125" customWidth="1"/>
    <col min="4361" max="4361" width="8.1328125" customWidth="1"/>
    <col min="4362" max="4362" width="9.265625" customWidth="1"/>
    <col min="4363" max="4363" width="6" customWidth="1"/>
    <col min="4364" max="4364" width="7.1328125" customWidth="1"/>
    <col min="4365" max="4370" width="6.3984375" customWidth="1"/>
    <col min="4371" max="4371" width="7.73046875" customWidth="1"/>
    <col min="4372" max="4372" width="6.3984375" customWidth="1"/>
    <col min="4373" max="4374" width="0" hidden="1" customWidth="1"/>
    <col min="4375" max="4375" width="6.3984375" customWidth="1"/>
    <col min="4376" max="4377" width="5.73046875" customWidth="1"/>
    <col min="4378" max="4385" width="0" hidden="1" customWidth="1"/>
    <col min="4386" max="4386" width="9.1328125" customWidth="1"/>
    <col min="4387" max="4388" width="0" hidden="1" customWidth="1"/>
    <col min="4611" max="4611" width="3.73046875" customWidth="1"/>
    <col min="4612" max="4613" width="4.73046875" customWidth="1"/>
    <col min="4614" max="4614" width="0" hidden="1" customWidth="1"/>
    <col min="4615" max="4615" width="14.1328125" customWidth="1"/>
    <col min="4616" max="4616" width="12.1328125" customWidth="1"/>
    <col min="4617" max="4617" width="8.1328125" customWidth="1"/>
    <col min="4618" max="4618" width="9.265625" customWidth="1"/>
    <col min="4619" max="4619" width="6" customWidth="1"/>
    <col min="4620" max="4620" width="7.1328125" customWidth="1"/>
    <col min="4621" max="4626" width="6.3984375" customWidth="1"/>
    <col min="4627" max="4627" width="7.73046875" customWidth="1"/>
    <col min="4628" max="4628" width="6.3984375" customWidth="1"/>
    <col min="4629" max="4630" width="0" hidden="1" customWidth="1"/>
    <col min="4631" max="4631" width="6.3984375" customWidth="1"/>
    <col min="4632" max="4633" width="5.73046875" customWidth="1"/>
    <col min="4634" max="4641" width="0" hidden="1" customWidth="1"/>
    <col min="4642" max="4642" width="9.1328125" customWidth="1"/>
    <col min="4643" max="4644" width="0" hidden="1" customWidth="1"/>
    <col min="4867" max="4867" width="3.73046875" customWidth="1"/>
    <col min="4868" max="4869" width="4.73046875" customWidth="1"/>
    <col min="4870" max="4870" width="0" hidden="1" customWidth="1"/>
    <col min="4871" max="4871" width="14.1328125" customWidth="1"/>
    <col min="4872" max="4872" width="12.1328125" customWidth="1"/>
    <col min="4873" max="4873" width="8.1328125" customWidth="1"/>
    <col min="4874" max="4874" width="9.265625" customWidth="1"/>
    <col min="4875" max="4875" width="6" customWidth="1"/>
    <col min="4876" max="4876" width="7.1328125" customWidth="1"/>
    <col min="4877" max="4882" width="6.3984375" customWidth="1"/>
    <col min="4883" max="4883" width="7.73046875" customWidth="1"/>
    <col min="4884" max="4884" width="6.3984375" customWidth="1"/>
    <col min="4885" max="4886" width="0" hidden="1" customWidth="1"/>
    <col min="4887" max="4887" width="6.3984375" customWidth="1"/>
    <col min="4888" max="4889" width="5.73046875" customWidth="1"/>
    <col min="4890" max="4897" width="0" hidden="1" customWidth="1"/>
    <col min="4898" max="4898" width="9.1328125" customWidth="1"/>
    <col min="4899" max="4900" width="0" hidden="1" customWidth="1"/>
    <col min="5123" max="5123" width="3.73046875" customWidth="1"/>
    <col min="5124" max="5125" width="4.73046875" customWidth="1"/>
    <col min="5126" max="5126" width="0" hidden="1" customWidth="1"/>
    <col min="5127" max="5127" width="14.1328125" customWidth="1"/>
    <col min="5128" max="5128" width="12.1328125" customWidth="1"/>
    <col min="5129" max="5129" width="8.1328125" customWidth="1"/>
    <col min="5130" max="5130" width="9.265625" customWidth="1"/>
    <col min="5131" max="5131" width="6" customWidth="1"/>
    <col min="5132" max="5132" width="7.1328125" customWidth="1"/>
    <col min="5133" max="5138" width="6.3984375" customWidth="1"/>
    <col min="5139" max="5139" width="7.73046875" customWidth="1"/>
    <col min="5140" max="5140" width="6.3984375" customWidth="1"/>
    <col min="5141" max="5142" width="0" hidden="1" customWidth="1"/>
    <col min="5143" max="5143" width="6.3984375" customWidth="1"/>
    <col min="5144" max="5145" width="5.73046875" customWidth="1"/>
    <col min="5146" max="5153" width="0" hidden="1" customWidth="1"/>
    <col min="5154" max="5154" width="9.1328125" customWidth="1"/>
    <col min="5155" max="5156" width="0" hidden="1" customWidth="1"/>
    <col min="5379" max="5379" width="3.73046875" customWidth="1"/>
    <col min="5380" max="5381" width="4.73046875" customWidth="1"/>
    <col min="5382" max="5382" width="0" hidden="1" customWidth="1"/>
    <col min="5383" max="5383" width="14.1328125" customWidth="1"/>
    <col min="5384" max="5384" width="12.1328125" customWidth="1"/>
    <col min="5385" max="5385" width="8.1328125" customWidth="1"/>
    <col min="5386" max="5386" width="9.265625" customWidth="1"/>
    <col min="5387" max="5387" width="6" customWidth="1"/>
    <col min="5388" max="5388" width="7.1328125" customWidth="1"/>
    <col min="5389" max="5394" width="6.3984375" customWidth="1"/>
    <col min="5395" max="5395" width="7.73046875" customWidth="1"/>
    <col min="5396" max="5396" width="6.3984375" customWidth="1"/>
    <col min="5397" max="5398" width="0" hidden="1" customWidth="1"/>
    <col min="5399" max="5399" width="6.3984375" customWidth="1"/>
    <col min="5400" max="5401" width="5.73046875" customWidth="1"/>
    <col min="5402" max="5409" width="0" hidden="1" customWidth="1"/>
    <col min="5410" max="5410" width="9.1328125" customWidth="1"/>
    <col min="5411" max="5412" width="0" hidden="1" customWidth="1"/>
    <col min="5635" max="5635" width="3.73046875" customWidth="1"/>
    <col min="5636" max="5637" width="4.73046875" customWidth="1"/>
    <col min="5638" max="5638" width="0" hidden="1" customWidth="1"/>
    <col min="5639" max="5639" width="14.1328125" customWidth="1"/>
    <col min="5640" max="5640" width="12.1328125" customWidth="1"/>
    <col min="5641" max="5641" width="8.1328125" customWidth="1"/>
    <col min="5642" max="5642" width="9.265625" customWidth="1"/>
    <col min="5643" max="5643" width="6" customWidth="1"/>
    <col min="5644" max="5644" width="7.1328125" customWidth="1"/>
    <col min="5645" max="5650" width="6.3984375" customWidth="1"/>
    <col min="5651" max="5651" width="7.73046875" customWidth="1"/>
    <col min="5652" max="5652" width="6.3984375" customWidth="1"/>
    <col min="5653" max="5654" width="0" hidden="1" customWidth="1"/>
    <col min="5655" max="5655" width="6.3984375" customWidth="1"/>
    <col min="5656" max="5657" width="5.73046875" customWidth="1"/>
    <col min="5658" max="5665" width="0" hidden="1" customWidth="1"/>
    <col min="5666" max="5666" width="9.1328125" customWidth="1"/>
    <col min="5667" max="5668" width="0" hidden="1" customWidth="1"/>
    <col min="5891" max="5891" width="3.73046875" customWidth="1"/>
    <col min="5892" max="5893" width="4.73046875" customWidth="1"/>
    <col min="5894" max="5894" width="0" hidden="1" customWidth="1"/>
    <col min="5895" max="5895" width="14.1328125" customWidth="1"/>
    <col min="5896" max="5896" width="12.1328125" customWidth="1"/>
    <col min="5897" max="5897" width="8.1328125" customWidth="1"/>
    <col min="5898" max="5898" width="9.265625" customWidth="1"/>
    <col min="5899" max="5899" width="6" customWidth="1"/>
    <col min="5900" max="5900" width="7.1328125" customWidth="1"/>
    <col min="5901" max="5906" width="6.3984375" customWidth="1"/>
    <col min="5907" max="5907" width="7.73046875" customWidth="1"/>
    <col min="5908" max="5908" width="6.3984375" customWidth="1"/>
    <col min="5909" max="5910" width="0" hidden="1" customWidth="1"/>
    <col min="5911" max="5911" width="6.3984375" customWidth="1"/>
    <col min="5912" max="5913" width="5.73046875" customWidth="1"/>
    <col min="5914" max="5921" width="0" hidden="1" customWidth="1"/>
    <col min="5922" max="5922" width="9.1328125" customWidth="1"/>
    <col min="5923" max="5924" width="0" hidden="1" customWidth="1"/>
    <col min="6147" max="6147" width="3.73046875" customWidth="1"/>
    <col min="6148" max="6149" width="4.73046875" customWidth="1"/>
    <col min="6150" max="6150" width="0" hidden="1" customWidth="1"/>
    <col min="6151" max="6151" width="14.1328125" customWidth="1"/>
    <col min="6152" max="6152" width="12.1328125" customWidth="1"/>
    <col min="6153" max="6153" width="8.1328125" customWidth="1"/>
    <col min="6154" max="6154" width="9.265625" customWidth="1"/>
    <col min="6155" max="6155" width="6" customWidth="1"/>
    <col min="6156" max="6156" width="7.1328125" customWidth="1"/>
    <col min="6157" max="6162" width="6.3984375" customWidth="1"/>
    <col min="6163" max="6163" width="7.73046875" customWidth="1"/>
    <col min="6164" max="6164" width="6.3984375" customWidth="1"/>
    <col min="6165" max="6166" width="0" hidden="1" customWidth="1"/>
    <col min="6167" max="6167" width="6.3984375" customWidth="1"/>
    <col min="6168" max="6169" width="5.73046875" customWidth="1"/>
    <col min="6170" max="6177" width="0" hidden="1" customWidth="1"/>
    <col min="6178" max="6178" width="9.1328125" customWidth="1"/>
    <col min="6179" max="6180" width="0" hidden="1" customWidth="1"/>
    <col min="6403" max="6403" width="3.73046875" customWidth="1"/>
    <col min="6404" max="6405" width="4.73046875" customWidth="1"/>
    <col min="6406" max="6406" width="0" hidden="1" customWidth="1"/>
    <col min="6407" max="6407" width="14.1328125" customWidth="1"/>
    <col min="6408" max="6408" width="12.1328125" customWidth="1"/>
    <col min="6409" max="6409" width="8.1328125" customWidth="1"/>
    <col min="6410" max="6410" width="9.265625" customWidth="1"/>
    <col min="6411" max="6411" width="6" customWidth="1"/>
    <col min="6412" max="6412" width="7.1328125" customWidth="1"/>
    <col min="6413" max="6418" width="6.3984375" customWidth="1"/>
    <col min="6419" max="6419" width="7.73046875" customWidth="1"/>
    <col min="6420" max="6420" width="6.3984375" customWidth="1"/>
    <col min="6421" max="6422" width="0" hidden="1" customWidth="1"/>
    <col min="6423" max="6423" width="6.3984375" customWidth="1"/>
    <col min="6424" max="6425" width="5.73046875" customWidth="1"/>
    <col min="6426" max="6433" width="0" hidden="1" customWidth="1"/>
    <col min="6434" max="6434" width="9.1328125" customWidth="1"/>
    <col min="6435" max="6436" width="0" hidden="1" customWidth="1"/>
    <col min="6659" max="6659" width="3.73046875" customWidth="1"/>
    <col min="6660" max="6661" width="4.73046875" customWidth="1"/>
    <col min="6662" max="6662" width="0" hidden="1" customWidth="1"/>
    <col min="6663" max="6663" width="14.1328125" customWidth="1"/>
    <col min="6664" max="6664" width="12.1328125" customWidth="1"/>
    <col min="6665" max="6665" width="8.1328125" customWidth="1"/>
    <col min="6666" max="6666" width="9.265625" customWidth="1"/>
    <col min="6667" max="6667" width="6" customWidth="1"/>
    <col min="6668" max="6668" width="7.1328125" customWidth="1"/>
    <col min="6669" max="6674" width="6.3984375" customWidth="1"/>
    <col min="6675" max="6675" width="7.73046875" customWidth="1"/>
    <col min="6676" max="6676" width="6.3984375" customWidth="1"/>
    <col min="6677" max="6678" width="0" hidden="1" customWidth="1"/>
    <col min="6679" max="6679" width="6.3984375" customWidth="1"/>
    <col min="6680" max="6681" width="5.73046875" customWidth="1"/>
    <col min="6682" max="6689" width="0" hidden="1" customWidth="1"/>
    <col min="6690" max="6690" width="9.1328125" customWidth="1"/>
    <col min="6691" max="6692" width="0" hidden="1" customWidth="1"/>
    <col min="6915" max="6915" width="3.73046875" customWidth="1"/>
    <col min="6916" max="6917" width="4.73046875" customWidth="1"/>
    <col min="6918" max="6918" width="0" hidden="1" customWidth="1"/>
    <col min="6919" max="6919" width="14.1328125" customWidth="1"/>
    <col min="6920" max="6920" width="12.1328125" customWidth="1"/>
    <col min="6921" max="6921" width="8.1328125" customWidth="1"/>
    <col min="6922" max="6922" width="9.265625" customWidth="1"/>
    <col min="6923" max="6923" width="6" customWidth="1"/>
    <col min="6924" max="6924" width="7.1328125" customWidth="1"/>
    <col min="6925" max="6930" width="6.3984375" customWidth="1"/>
    <col min="6931" max="6931" width="7.73046875" customWidth="1"/>
    <col min="6932" max="6932" width="6.3984375" customWidth="1"/>
    <col min="6933" max="6934" width="0" hidden="1" customWidth="1"/>
    <col min="6935" max="6935" width="6.3984375" customWidth="1"/>
    <col min="6936" max="6937" width="5.73046875" customWidth="1"/>
    <col min="6938" max="6945" width="0" hidden="1" customWidth="1"/>
    <col min="6946" max="6946" width="9.1328125" customWidth="1"/>
    <col min="6947" max="6948" width="0" hidden="1" customWidth="1"/>
    <col min="7171" max="7171" width="3.73046875" customWidth="1"/>
    <col min="7172" max="7173" width="4.73046875" customWidth="1"/>
    <col min="7174" max="7174" width="0" hidden="1" customWidth="1"/>
    <col min="7175" max="7175" width="14.1328125" customWidth="1"/>
    <col min="7176" max="7176" width="12.1328125" customWidth="1"/>
    <col min="7177" max="7177" width="8.1328125" customWidth="1"/>
    <col min="7178" max="7178" width="9.265625" customWidth="1"/>
    <col min="7179" max="7179" width="6" customWidth="1"/>
    <col min="7180" max="7180" width="7.1328125" customWidth="1"/>
    <col min="7181" max="7186" width="6.3984375" customWidth="1"/>
    <col min="7187" max="7187" width="7.73046875" customWidth="1"/>
    <col min="7188" max="7188" width="6.3984375" customWidth="1"/>
    <col min="7189" max="7190" width="0" hidden="1" customWidth="1"/>
    <col min="7191" max="7191" width="6.3984375" customWidth="1"/>
    <col min="7192" max="7193" width="5.73046875" customWidth="1"/>
    <col min="7194" max="7201" width="0" hidden="1" customWidth="1"/>
    <col min="7202" max="7202" width="9.1328125" customWidth="1"/>
    <col min="7203" max="7204" width="0" hidden="1" customWidth="1"/>
    <col min="7427" max="7427" width="3.73046875" customWidth="1"/>
    <col min="7428" max="7429" width="4.73046875" customWidth="1"/>
    <col min="7430" max="7430" width="0" hidden="1" customWidth="1"/>
    <col min="7431" max="7431" width="14.1328125" customWidth="1"/>
    <col min="7432" max="7432" width="12.1328125" customWidth="1"/>
    <col min="7433" max="7433" width="8.1328125" customWidth="1"/>
    <col min="7434" max="7434" width="9.265625" customWidth="1"/>
    <col min="7435" max="7435" width="6" customWidth="1"/>
    <col min="7436" max="7436" width="7.1328125" customWidth="1"/>
    <col min="7437" max="7442" width="6.3984375" customWidth="1"/>
    <col min="7443" max="7443" width="7.73046875" customWidth="1"/>
    <col min="7444" max="7444" width="6.3984375" customWidth="1"/>
    <col min="7445" max="7446" width="0" hidden="1" customWidth="1"/>
    <col min="7447" max="7447" width="6.3984375" customWidth="1"/>
    <col min="7448" max="7449" width="5.73046875" customWidth="1"/>
    <col min="7450" max="7457" width="0" hidden="1" customWidth="1"/>
    <col min="7458" max="7458" width="9.1328125" customWidth="1"/>
    <col min="7459" max="7460" width="0" hidden="1" customWidth="1"/>
    <col min="7683" max="7683" width="3.73046875" customWidth="1"/>
    <col min="7684" max="7685" width="4.73046875" customWidth="1"/>
    <col min="7686" max="7686" width="0" hidden="1" customWidth="1"/>
    <col min="7687" max="7687" width="14.1328125" customWidth="1"/>
    <col min="7688" max="7688" width="12.1328125" customWidth="1"/>
    <col min="7689" max="7689" width="8.1328125" customWidth="1"/>
    <col min="7690" max="7690" width="9.265625" customWidth="1"/>
    <col min="7691" max="7691" width="6" customWidth="1"/>
    <col min="7692" max="7692" width="7.1328125" customWidth="1"/>
    <col min="7693" max="7698" width="6.3984375" customWidth="1"/>
    <col min="7699" max="7699" width="7.73046875" customWidth="1"/>
    <col min="7700" max="7700" width="6.3984375" customWidth="1"/>
    <col min="7701" max="7702" width="0" hidden="1" customWidth="1"/>
    <col min="7703" max="7703" width="6.3984375" customWidth="1"/>
    <col min="7704" max="7705" width="5.73046875" customWidth="1"/>
    <col min="7706" max="7713" width="0" hidden="1" customWidth="1"/>
    <col min="7714" max="7714" width="9.1328125" customWidth="1"/>
    <col min="7715" max="7716" width="0" hidden="1" customWidth="1"/>
    <col min="7939" max="7939" width="3.73046875" customWidth="1"/>
    <col min="7940" max="7941" width="4.73046875" customWidth="1"/>
    <col min="7942" max="7942" width="0" hidden="1" customWidth="1"/>
    <col min="7943" max="7943" width="14.1328125" customWidth="1"/>
    <col min="7944" max="7944" width="12.1328125" customWidth="1"/>
    <col min="7945" max="7945" width="8.1328125" customWidth="1"/>
    <col min="7946" max="7946" width="9.265625" customWidth="1"/>
    <col min="7947" max="7947" width="6" customWidth="1"/>
    <col min="7948" max="7948" width="7.1328125" customWidth="1"/>
    <col min="7949" max="7954" width="6.3984375" customWidth="1"/>
    <col min="7955" max="7955" width="7.73046875" customWidth="1"/>
    <col min="7956" max="7956" width="6.3984375" customWidth="1"/>
    <col min="7957" max="7958" width="0" hidden="1" customWidth="1"/>
    <col min="7959" max="7959" width="6.3984375" customWidth="1"/>
    <col min="7960" max="7961" width="5.73046875" customWidth="1"/>
    <col min="7962" max="7969" width="0" hidden="1" customWidth="1"/>
    <col min="7970" max="7970" width="9.1328125" customWidth="1"/>
    <col min="7971" max="7972" width="0" hidden="1" customWidth="1"/>
    <col min="8195" max="8195" width="3.73046875" customWidth="1"/>
    <col min="8196" max="8197" width="4.73046875" customWidth="1"/>
    <col min="8198" max="8198" width="0" hidden="1" customWidth="1"/>
    <col min="8199" max="8199" width="14.1328125" customWidth="1"/>
    <col min="8200" max="8200" width="12.1328125" customWidth="1"/>
    <col min="8201" max="8201" width="8.1328125" customWidth="1"/>
    <col min="8202" max="8202" width="9.265625" customWidth="1"/>
    <col min="8203" max="8203" width="6" customWidth="1"/>
    <col min="8204" max="8204" width="7.1328125" customWidth="1"/>
    <col min="8205" max="8210" width="6.3984375" customWidth="1"/>
    <col min="8211" max="8211" width="7.73046875" customWidth="1"/>
    <col min="8212" max="8212" width="6.3984375" customWidth="1"/>
    <col min="8213" max="8214" width="0" hidden="1" customWidth="1"/>
    <col min="8215" max="8215" width="6.3984375" customWidth="1"/>
    <col min="8216" max="8217" width="5.73046875" customWidth="1"/>
    <col min="8218" max="8225" width="0" hidden="1" customWidth="1"/>
    <col min="8226" max="8226" width="9.1328125" customWidth="1"/>
    <col min="8227" max="8228" width="0" hidden="1" customWidth="1"/>
    <col min="8451" max="8451" width="3.73046875" customWidth="1"/>
    <col min="8452" max="8453" width="4.73046875" customWidth="1"/>
    <col min="8454" max="8454" width="0" hidden="1" customWidth="1"/>
    <col min="8455" max="8455" width="14.1328125" customWidth="1"/>
    <col min="8456" max="8456" width="12.1328125" customWidth="1"/>
    <col min="8457" max="8457" width="8.1328125" customWidth="1"/>
    <col min="8458" max="8458" width="9.265625" customWidth="1"/>
    <col min="8459" max="8459" width="6" customWidth="1"/>
    <col min="8460" max="8460" width="7.1328125" customWidth="1"/>
    <col min="8461" max="8466" width="6.3984375" customWidth="1"/>
    <col min="8467" max="8467" width="7.73046875" customWidth="1"/>
    <col min="8468" max="8468" width="6.3984375" customWidth="1"/>
    <col min="8469" max="8470" width="0" hidden="1" customWidth="1"/>
    <col min="8471" max="8471" width="6.3984375" customWidth="1"/>
    <col min="8472" max="8473" width="5.73046875" customWidth="1"/>
    <col min="8474" max="8481" width="0" hidden="1" customWidth="1"/>
    <col min="8482" max="8482" width="9.1328125" customWidth="1"/>
    <col min="8483" max="8484" width="0" hidden="1" customWidth="1"/>
    <col min="8707" max="8707" width="3.73046875" customWidth="1"/>
    <col min="8708" max="8709" width="4.73046875" customWidth="1"/>
    <col min="8710" max="8710" width="0" hidden="1" customWidth="1"/>
    <col min="8711" max="8711" width="14.1328125" customWidth="1"/>
    <col min="8712" max="8712" width="12.1328125" customWidth="1"/>
    <col min="8713" max="8713" width="8.1328125" customWidth="1"/>
    <col min="8714" max="8714" width="9.265625" customWidth="1"/>
    <col min="8715" max="8715" width="6" customWidth="1"/>
    <col min="8716" max="8716" width="7.1328125" customWidth="1"/>
    <col min="8717" max="8722" width="6.3984375" customWidth="1"/>
    <col min="8723" max="8723" width="7.73046875" customWidth="1"/>
    <col min="8724" max="8724" width="6.3984375" customWidth="1"/>
    <col min="8725" max="8726" width="0" hidden="1" customWidth="1"/>
    <col min="8727" max="8727" width="6.3984375" customWidth="1"/>
    <col min="8728" max="8729" width="5.73046875" customWidth="1"/>
    <col min="8730" max="8737" width="0" hidden="1" customWidth="1"/>
    <col min="8738" max="8738" width="9.1328125" customWidth="1"/>
    <col min="8739" max="8740" width="0" hidden="1" customWidth="1"/>
    <col min="8963" max="8963" width="3.73046875" customWidth="1"/>
    <col min="8964" max="8965" width="4.73046875" customWidth="1"/>
    <col min="8966" max="8966" width="0" hidden="1" customWidth="1"/>
    <col min="8967" max="8967" width="14.1328125" customWidth="1"/>
    <col min="8968" max="8968" width="12.1328125" customWidth="1"/>
    <col min="8969" max="8969" width="8.1328125" customWidth="1"/>
    <col min="8970" max="8970" width="9.265625" customWidth="1"/>
    <col min="8971" max="8971" width="6" customWidth="1"/>
    <col min="8972" max="8972" width="7.1328125" customWidth="1"/>
    <col min="8973" max="8978" width="6.3984375" customWidth="1"/>
    <col min="8979" max="8979" width="7.73046875" customWidth="1"/>
    <col min="8980" max="8980" width="6.3984375" customWidth="1"/>
    <col min="8981" max="8982" width="0" hidden="1" customWidth="1"/>
    <col min="8983" max="8983" width="6.3984375" customWidth="1"/>
    <col min="8984" max="8985" width="5.73046875" customWidth="1"/>
    <col min="8986" max="8993" width="0" hidden="1" customWidth="1"/>
    <col min="8994" max="8994" width="9.1328125" customWidth="1"/>
    <col min="8995" max="8996" width="0" hidden="1" customWidth="1"/>
    <col min="9219" max="9219" width="3.73046875" customWidth="1"/>
    <col min="9220" max="9221" width="4.73046875" customWidth="1"/>
    <col min="9222" max="9222" width="0" hidden="1" customWidth="1"/>
    <col min="9223" max="9223" width="14.1328125" customWidth="1"/>
    <col min="9224" max="9224" width="12.1328125" customWidth="1"/>
    <col min="9225" max="9225" width="8.1328125" customWidth="1"/>
    <col min="9226" max="9226" width="9.265625" customWidth="1"/>
    <col min="9227" max="9227" width="6" customWidth="1"/>
    <col min="9228" max="9228" width="7.1328125" customWidth="1"/>
    <col min="9229" max="9234" width="6.3984375" customWidth="1"/>
    <col min="9235" max="9235" width="7.73046875" customWidth="1"/>
    <col min="9236" max="9236" width="6.3984375" customWidth="1"/>
    <col min="9237" max="9238" width="0" hidden="1" customWidth="1"/>
    <col min="9239" max="9239" width="6.3984375" customWidth="1"/>
    <col min="9240" max="9241" width="5.73046875" customWidth="1"/>
    <col min="9242" max="9249" width="0" hidden="1" customWidth="1"/>
    <col min="9250" max="9250" width="9.1328125" customWidth="1"/>
    <col min="9251" max="9252" width="0" hidden="1" customWidth="1"/>
    <col min="9475" max="9475" width="3.73046875" customWidth="1"/>
    <col min="9476" max="9477" width="4.73046875" customWidth="1"/>
    <col min="9478" max="9478" width="0" hidden="1" customWidth="1"/>
    <col min="9479" max="9479" width="14.1328125" customWidth="1"/>
    <col min="9480" max="9480" width="12.1328125" customWidth="1"/>
    <col min="9481" max="9481" width="8.1328125" customWidth="1"/>
    <col min="9482" max="9482" width="9.265625" customWidth="1"/>
    <col min="9483" max="9483" width="6" customWidth="1"/>
    <col min="9484" max="9484" width="7.1328125" customWidth="1"/>
    <col min="9485" max="9490" width="6.3984375" customWidth="1"/>
    <col min="9491" max="9491" width="7.73046875" customWidth="1"/>
    <col min="9492" max="9492" width="6.3984375" customWidth="1"/>
    <col min="9493" max="9494" width="0" hidden="1" customWidth="1"/>
    <col min="9495" max="9495" width="6.3984375" customWidth="1"/>
    <col min="9496" max="9497" width="5.73046875" customWidth="1"/>
    <col min="9498" max="9505" width="0" hidden="1" customWidth="1"/>
    <col min="9506" max="9506" width="9.1328125" customWidth="1"/>
    <col min="9507" max="9508" width="0" hidden="1" customWidth="1"/>
    <col min="9731" max="9731" width="3.73046875" customWidth="1"/>
    <col min="9732" max="9733" width="4.73046875" customWidth="1"/>
    <col min="9734" max="9734" width="0" hidden="1" customWidth="1"/>
    <col min="9735" max="9735" width="14.1328125" customWidth="1"/>
    <col min="9736" max="9736" width="12.1328125" customWidth="1"/>
    <col min="9737" max="9737" width="8.1328125" customWidth="1"/>
    <col min="9738" max="9738" width="9.265625" customWidth="1"/>
    <col min="9739" max="9739" width="6" customWidth="1"/>
    <col min="9740" max="9740" width="7.1328125" customWidth="1"/>
    <col min="9741" max="9746" width="6.3984375" customWidth="1"/>
    <col min="9747" max="9747" width="7.73046875" customWidth="1"/>
    <col min="9748" max="9748" width="6.3984375" customWidth="1"/>
    <col min="9749" max="9750" width="0" hidden="1" customWidth="1"/>
    <col min="9751" max="9751" width="6.3984375" customWidth="1"/>
    <col min="9752" max="9753" width="5.73046875" customWidth="1"/>
    <col min="9754" max="9761" width="0" hidden="1" customWidth="1"/>
    <col min="9762" max="9762" width="9.1328125" customWidth="1"/>
    <col min="9763" max="9764" width="0" hidden="1" customWidth="1"/>
    <col min="9987" max="9987" width="3.73046875" customWidth="1"/>
    <col min="9988" max="9989" width="4.73046875" customWidth="1"/>
    <col min="9990" max="9990" width="0" hidden="1" customWidth="1"/>
    <col min="9991" max="9991" width="14.1328125" customWidth="1"/>
    <col min="9992" max="9992" width="12.1328125" customWidth="1"/>
    <col min="9993" max="9993" width="8.1328125" customWidth="1"/>
    <col min="9994" max="9994" width="9.265625" customWidth="1"/>
    <col min="9995" max="9995" width="6" customWidth="1"/>
    <col min="9996" max="9996" width="7.1328125" customWidth="1"/>
    <col min="9997" max="10002" width="6.3984375" customWidth="1"/>
    <col min="10003" max="10003" width="7.73046875" customWidth="1"/>
    <col min="10004" max="10004" width="6.3984375" customWidth="1"/>
    <col min="10005" max="10006" width="0" hidden="1" customWidth="1"/>
    <col min="10007" max="10007" width="6.3984375" customWidth="1"/>
    <col min="10008" max="10009" width="5.73046875" customWidth="1"/>
    <col min="10010" max="10017" width="0" hidden="1" customWidth="1"/>
    <col min="10018" max="10018" width="9.1328125" customWidth="1"/>
    <col min="10019" max="10020" width="0" hidden="1" customWidth="1"/>
    <col min="10243" max="10243" width="3.73046875" customWidth="1"/>
    <col min="10244" max="10245" width="4.73046875" customWidth="1"/>
    <col min="10246" max="10246" width="0" hidden="1" customWidth="1"/>
    <col min="10247" max="10247" width="14.1328125" customWidth="1"/>
    <col min="10248" max="10248" width="12.1328125" customWidth="1"/>
    <col min="10249" max="10249" width="8.1328125" customWidth="1"/>
    <col min="10250" max="10250" width="9.265625" customWidth="1"/>
    <col min="10251" max="10251" width="6" customWidth="1"/>
    <col min="10252" max="10252" width="7.1328125" customWidth="1"/>
    <col min="10253" max="10258" width="6.3984375" customWidth="1"/>
    <col min="10259" max="10259" width="7.73046875" customWidth="1"/>
    <col min="10260" max="10260" width="6.3984375" customWidth="1"/>
    <col min="10261" max="10262" width="0" hidden="1" customWidth="1"/>
    <col min="10263" max="10263" width="6.3984375" customWidth="1"/>
    <col min="10264" max="10265" width="5.73046875" customWidth="1"/>
    <col min="10266" max="10273" width="0" hidden="1" customWidth="1"/>
    <col min="10274" max="10274" width="9.1328125" customWidth="1"/>
    <col min="10275" max="10276" width="0" hidden="1" customWidth="1"/>
    <col min="10499" max="10499" width="3.73046875" customWidth="1"/>
    <col min="10500" max="10501" width="4.73046875" customWidth="1"/>
    <col min="10502" max="10502" width="0" hidden="1" customWidth="1"/>
    <col min="10503" max="10503" width="14.1328125" customWidth="1"/>
    <col min="10504" max="10504" width="12.1328125" customWidth="1"/>
    <col min="10505" max="10505" width="8.1328125" customWidth="1"/>
    <col min="10506" max="10506" width="9.265625" customWidth="1"/>
    <col min="10507" max="10507" width="6" customWidth="1"/>
    <col min="10508" max="10508" width="7.1328125" customWidth="1"/>
    <col min="10509" max="10514" width="6.3984375" customWidth="1"/>
    <col min="10515" max="10515" width="7.73046875" customWidth="1"/>
    <col min="10516" max="10516" width="6.3984375" customWidth="1"/>
    <col min="10517" max="10518" width="0" hidden="1" customWidth="1"/>
    <col min="10519" max="10519" width="6.3984375" customWidth="1"/>
    <col min="10520" max="10521" width="5.73046875" customWidth="1"/>
    <col min="10522" max="10529" width="0" hidden="1" customWidth="1"/>
    <col min="10530" max="10530" width="9.1328125" customWidth="1"/>
    <col min="10531" max="10532" width="0" hidden="1" customWidth="1"/>
    <col min="10755" max="10755" width="3.73046875" customWidth="1"/>
    <col min="10756" max="10757" width="4.73046875" customWidth="1"/>
    <col min="10758" max="10758" width="0" hidden="1" customWidth="1"/>
    <col min="10759" max="10759" width="14.1328125" customWidth="1"/>
    <col min="10760" max="10760" width="12.1328125" customWidth="1"/>
    <col min="10761" max="10761" width="8.1328125" customWidth="1"/>
    <col min="10762" max="10762" width="9.265625" customWidth="1"/>
    <col min="10763" max="10763" width="6" customWidth="1"/>
    <col min="10764" max="10764" width="7.1328125" customWidth="1"/>
    <col min="10765" max="10770" width="6.3984375" customWidth="1"/>
    <col min="10771" max="10771" width="7.73046875" customWidth="1"/>
    <col min="10772" max="10772" width="6.3984375" customWidth="1"/>
    <col min="10773" max="10774" width="0" hidden="1" customWidth="1"/>
    <col min="10775" max="10775" width="6.3984375" customWidth="1"/>
    <col min="10776" max="10777" width="5.73046875" customWidth="1"/>
    <col min="10778" max="10785" width="0" hidden="1" customWidth="1"/>
    <col min="10786" max="10786" width="9.1328125" customWidth="1"/>
    <col min="10787" max="10788" width="0" hidden="1" customWidth="1"/>
    <col min="11011" max="11011" width="3.73046875" customWidth="1"/>
    <col min="11012" max="11013" width="4.73046875" customWidth="1"/>
    <col min="11014" max="11014" width="0" hidden="1" customWidth="1"/>
    <col min="11015" max="11015" width="14.1328125" customWidth="1"/>
    <col min="11016" max="11016" width="12.1328125" customWidth="1"/>
    <col min="11017" max="11017" width="8.1328125" customWidth="1"/>
    <col min="11018" max="11018" width="9.265625" customWidth="1"/>
    <col min="11019" max="11019" width="6" customWidth="1"/>
    <col min="11020" max="11020" width="7.1328125" customWidth="1"/>
    <col min="11021" max="11026" width="6.3984375" customWidth="1"/>
    <col min="11027" max="11027" width="7.73046875" customWidth="1"/>
    <col min="11028" max="11028" width="6.3984375" customWidth="1"/>
    <col min="11029" max="11030" width="0" hidden="1" customWidth="1"/>
    <col min="11031" max="11031" width="6.3984375" customWidth="1"/>
    <col min="11032" max="11033" width="5.73046875" customWidth="1"/>
    <col min="11034" max="11041" width="0" hidden="1" customWidth="1"/>
    <col min="11042" max="11042" width="9.1328125" customWidth="1"/>
    <col min="11043" max="11044" width="0" hidden="1" customWidth="1"/>
    <col min="11267" max="11267" width="3.73046875" customWidth="1"/>
    <col min="11268" max="11269" width="4.73046875" customWidth="1"/>
    <col min="11270" max="11270" width="0" hidden="1" customWidth="1"/>
    <col min="11271" max="11271" width="14.1328125" customWidth="1"/>
    <col min="11272" max="11272" width="12.1328125" customWidth="1"/>
    <col min="11273" max="11273" width="8.1328125" customWidth="1"/>
    <col min="11274" max="11274" width="9.265625" customWidth="1"/>
    <col min="11275" max="11275" width="6" customWidth="1"/>
    <col min="11276" max="11276" width="7.1328125" customWidth="1"/>
    <col min="11277" max="11282" width="6.3984375" customWidth="1"/>
    <col min="11283" max="11283" width="7.73046875" customWidth="1"/>
    <col min="11284" max="11284" width="6.3984375" customWidth="1"/>
    <col min="11285" max="11286" width="0" hidden="1" customWidth="1"/>
    <col min="11287" max="11287" width="6.3984375" customWidth="1"/>
    <col min="11288" max="11289" width="5.73046875" customWidth="1"/>
    <col min="11290" max="11297" width="0" hidden="1" customWidth="1"/>
    <col min="11298" max="11298" width="9.1328125" customWidth="1"/>
    <col min="11299" max="11300" width="0" hidden="1" customWidth="1"/>
    <col min="11523" max="11523" width="3.73046875" customWidth="1"/>
    <col min="11524" max="11525" width="4.73046875" customWidth="1"/>
    <col min="11526" max="11526" width="0" hidden="1" customWidth="1"/>
    <col min="11527" max="11527" width="14.1328125" customWidth="1"/>
    <col min="11528" max="11528" width="12.1328125" customWidth="1"/>
    <col min="11529" max="11529" width="8.1328125" customWidth="1"/>
    <col min="11530" max="11530" width="9.265625" customWidth="1"/>
    <col min="11531" max="11531" width="6" customWidth="1"/>
    <col min="11532" max="11532" width="7.1328125" customWidth="1"/>
    <col min="11533" max="11538" width="6.3984375" customWidth="1"/>
    <col min="11539" max="11539" width="7.73046875" customWidth="1"/>
    <col min="11540" max="11540" width="6.3984375" customWidth="1"/>
    <col min="11541" max="11542" width="0" hidden="1" customWidth="1"/>
    <col min="11543" max="11543" width="6.3984375" customWidth="1"/>
    <col min="11544" max="11545" width="5.73046875" customWidth="1"/>
    <col min="11546" max="11553" width="0" hidden="1" customWidth="1"/>
    <col min="11554" max="11554" width="9.1328125" customWidth="1"/>
    <col min="11555" max="11556" width="0" hidden="1" customWidth="1"/>
    <col min="11779" max="11779" width="3.73046875" customWidth="1"/>
    <col min="11780" max="11781" width="4.73046875" customWidth="1"/>
    <col min="11782" max="11782" width="0" hidden="1" customWidth="1"/>
    <col min="11783" max="11783" width="14.1328125" customWidth="1"/>
    <col min="11784" max="11784" width="12.1328125" customWidth="1"/>
    <col min="11785" max="11785" width="8.1328125" customWidth="1"/>
    <col min="11786" max="11786" width="9.265625" customWidth="1"/>
    <col min="11787" max="11787" width="6" customWidth="1"/>
    <col min="11788" max="11788" width="7.1328125" customWidth="1"/>
    <col min="11789" max="11794" width="6.3984375" customWidth="1"/>
    <col min="11795" max="11795" width="7.73046875" customWidth="1"/>
    <col min="11796" max="11796" width="6.3984375" customWidth="1"/>
    <col min="11797" max="11798" width="0" hidden="1" customWidth="1"/>
    <col min="11799" max="11799" width="6.3984375" customWidth="1"/>
    <col min="11800" max="11801" width="5.73046875" customWidth="1"/>
    <col min="11802" max="11809" width="0" hidden="1" customWidth="1"/>
    <col min="11810" max="11810" width="9.1328125" customWidth="1"/>
    <col min="11811" max="11812" width="0" hidden="1" customWidth="1"/>
    <col min="12035" max="12035" width="3.73046875" customWidth="1"/>
    <col min="12036" max="12037" width="4.73046875" customWidth="1"/>
    <col min="12038" max="12038" width="0" hidden="1" customWidth="1"/>
    <col min="12039" max="12039" width="14.1328125" customWidth="1"/>
    <col min="12040" max="12040" width="12.1328125" customWidth="1"/>
    <col min="12041" max="12041" width="8.1328125" customWidth="1"/>
    <col min="12042" max="12042" width="9.265625" customWidth="1"/>
    <col min="12043" max="12043" width="6" customWidth="1"/>
    <col min="12044" max="12044" width="7.1328125" customWidth="1"/>
    <col min="12045" max="12050" width="6.3984375" customWidth="1"/>
    <col min="12051" max="12051" width="7.73046875" customWidth="1"/>
    <col min="12052" max="12052" width="6.3984375" customWidth="1"/>
    <col min="12053" max="12054" width="0" hidden="1" customWidth="1"/>
    <col min="12055" max="12055" width="6.3984375" customWidth="1"/>
    <col min="12056" max="12057" width="5.73046875" customWidth="1"/>
    <col min="12058" max="12065" width="0" hidden="1" customWidth="1"/>
    <col min="12066" max="12066" width="9.1328125" customWidth="1"/>
    <col min="12067" max="12068" width="0" hidden="1" customWidth="1"/>
    <col min="12291" max="12291" width="3.73046875" customWidth="1"/>
    <col min="12292" max="12293" width="4.73046875" customWidth="1"/>
    <col min="12294" max="12294" width="0" hidden="1" customWidth="1"/>
    <col min="12295" max="12295" width="14.1328125" customWidth="1"/>
    <col min="12296" max="12296" width="12.1328125" customWidth="1"/>
    <col min="12297" max="12297" width="8.1328125" customWidth="1"/>
    <col min="12298" max="12298" width="9.265625" customWidth="1"/>
    <col min="12299" max="12299" width="6" customWidth="1"/>
    <col min="12300" max="12300" width="7.1328125" customWidth="1"/>
    <col min="12301" max="12306" width="6.3984375" customWidth="1"/>
    <col min="12307" max="12307" width="7.73046875" customWidth="1"/>
    <col min="12308" max="12308" width="6.3984375" customWidth="1"/>
    <col min="12309" max="12310" width="0" hidden="1" customWidth="1"/>
    <col min="12311" max="12311" width="6.3984375" customWidth="1"/>
    <col min="12312" max="12313" width="5.73046875" customWidth="1"/>
    <col min="12314" max="12321" width="0" hidden="1" customWidth="1"/>
    <col min="12322" max="12322" width="9.1328125" customWidth="1"/>
    <col min="12323" max="12324" width="0" hidden="1" customWidth="1"/>
    <col min="12547" max="12547" width="3.73046875" customWidth="1"/>
    <col min="12548" max="12549" width="4.73046875" customWidth="1"/>
    <col min="12550" max="12550" width="0" hidden="1" customWidth="1"/>
    <col min="12551" max="12551" width="14.1328125" customWidth="1"/>
    <col min="12552" max="12552" width="12.1328125" customWidth="1"/>
    <col min="12553" max="12553" width="8.1328125" customWidth="1"/>
    <col min="12554" max="12554" width="9.265625" customWidth="1"/>
    <col min="12555" max="12555" width="6" customWidth="1"/>
    <col min="12556" max="12556" width="7.1328125" customWidth="1"/>
    <col min="12557" max="12562" width="6.3984375" customWidth="1"/>
    <col min="12563" max="12563" width="7.73046875" customWidth="1"/>
    <col min="12564" max="12564" width="6.3984375" customWidth="1"/>
    <col min="12565" max="12566" width="0" hidden="1" customWidth="1"/>
    <col min="12567" max="12567" width="6.3984375" customWidth="1"/>
    <col min="12568" max="12569" width="5.73046875" customWidth="1"/>
    <col min="12570" max="12577" width="0" hidden="1" customWidth="1"/>
    <col min="12578" max="12578" width="9.1328125" customWidth="1"/>
    <col min="12579" max="12580" width="0" hidden="1" customWidth="1"/>
    <col min="12803" max="12803" width="3.73046875" customWidth="1"/>
    <col min="12804" max="12805" width="4.73046875" customWidth="1"/>
    <col min="12806" max="12806" width="0" hidden="1" customWidth="1"/>
    <col min="12807" max="12807" width="14.1328125" customWidth="1"/>
    <col min="12808" max="12808" width="12.1328125" customWidth="1"/>
    <col min="12809" max="12809" width="8.1328125" customWidth="1"/>
    <col min="12810" max="12810" width="9.265625" customWidth="1"/>
    <col min="12811" max="12811" width="6" customWidth="1"/>
    <col min="12812" max="12812" width="7.1328125" customWidth="1"/>
    <col min="12813" max="12818" width="6.3984375" customWidth="1"/>
    <col min="12819" max="12819" width="7.73046875" customWidth="1"/>
    <col min="12820" max="12820" width="6.3984375" customWidth="1"/>
    <col min="12821" max="12822" width="0" hidden="1" customWidth="1"/>
    <col min="12823" max="12823" width="6.3984375" customWidth="1"/>
    <col min="12824" max="12825" width="5.73046875" customWidth="1"/>
    <col min="12826" max="12833" width="0" hidden="1" customWidth="1"/>
    <col min="12834" max="12834" width="9.1328125" customWidth="1"/>
    <col min="12835" max="12836" width="0" hidden="1" customWidth="1"/>
    <col min="13059" max="13059" width="3.73046875" customWidth="1"/>
    <col min="13060" max="13061" width="4.73046875" customWidth="1"/>
    <col min="13062" max="13062" width="0" hidden="1" customWidth="1"/>
    <col min="13063" max="13063" width="14.1328125" customWidth="1"/>
    <col min="13064" max="13064" width="12.1328125" customWidth="1"/>
    <col min="13065" max="13065" width="8.1328125" customWidth="1"/>
    <col min="13066" max="13066" width="9.265625" customWidth="1"/>
    <col min="13067" max="13067" width="6" customWidth="1"/>
    <col min="13068" max="13068" width="7.1328125" customWidth="1"/>
    <col min="13069" max="13074" width="6.3984375" customWidth="1"/>
    <col min="13075" max="13075" width="7.73046875" customWidth="1"/>
    <col min="13076" max="13076" width="6.3984375" customWidth="1"/>
    <col min="13077" max="13078" width="0" hidden="1" customWidth="1"/>
    <col min="13079" max="13079" width="6.3984375" customWidth="1"/>
    <col min="13080" max="13081" width="5.73046875" customWidth="1"/>
    <col min="13082" max="13089" width="0" hidden="1" customWidth="1"/>
    <col min="13090" max="13090" width="9.1328125" customWidth="1"/>
    <col min="13091" max="13092" width="0" hidden="1" customWidth="1"/>
    <col min="13315" max="13315" width="3.73046875" customWidth="1"/>
    <col min="13316" max="13317" width="4.73046875" customWidth="1"/>
    <col min="13318" max="13318" width="0" hidden="1" customWidth="1"/>
    <col min="13319" max="13319" width="14.1328125" customWidth="1"/>
    <col min="13320" max="13320" width="12.1328125" customWidth="1"/>
    <col min="13321" max="13321" width="8.1328125" customWidth="1"/>
    <col min="13322" max="13322" width="9.265625" customWidth="1"/>
    <col min="13323" max="13323" width="6" customWidth="1"/>
    <col min="13324" max="13324" width="7.1328125" customWidth="1"/>
    <col min="13325" max="13330" width="6.3984375" customWidth="1"/>
    <col min="13331" max="13331" width="7.73046875" customWidth="1"/>
    <col min="13332" max="13332" width="6.3984375" customWidth="1"/>
    <col min="13333" max="13334" width="0" hidden="1" customWidth="1"/>
    <col min="13335" max="13335" width="6.3984375" customWidth="1"/>
    <col min="13336" max="13337" width="5.73046875" customWidth="1"/>
    <col min="13338" max="13345" width="0" hidden="1" customWidth="1"/>
    <col min="13346" max="13346" width="9.1328125" customWidth="1"/>
    <col min="13347" max="13348" width="0" hidden="1" customWidth="1"/>
    <col min="13571" max="13571" width="3.73046875" customWidth="1"/>
    <col min="13572" max="13573" width="4.73046875" customWidth="1"/>
    <col min="13574" max="13574" width="0" hidden="1" customWidth="1"/>
    <col min="13575" max="13575" width="14.1328125" customWidth="1"/>
    <col min="13576" max="13576" width="12.1328125" customWidth="1"/>
    <col min="13577" max="13577" width="8.1328125" customWidth="1"/>
    <col min="13578" max="13578" width="9.265625" customWidth="1"/>
    <col min="13579" max="13579" width="6" customWidth="1"/>
    <col min="13580" max="13580" width="7.1328125" customWidth="1"/>
    <col min="13581" max="13586" width="6.3984375" customWidth="1"/>
    <col min="13587" max="13587" width="7.73046875" customWidth="1"/>
    <col min="13588" max="13588" width="6.3984375" customWidth="1"/>
    <col min="13589" max="13590" width="0" hidden="1" customWidth="1"/>
    <col min="13591" max="13591" width="6.3984375" customWidth="1"/>
    <col min="13592" max="13593" width="5.73046875" customWidth="1"/>
    <col min="13594" max="13601" width="0" hidden="1" customWidth="1"/>
    <col min="13602" max="13602" width="9.1328125" customWidth="1"/>
    <col min="13603" max="13604" width="0" hidden="1" customWidth="1"/>
    <col min="13827" max="13827" width="3.73046875" customWidth="1"/>
    <col min="13828" max="13829" width="4.73046875" customWidth="1"/>
    <col min="13830" max="13830" width="0" hidden="1" customWidth="1"/>
    <col min="13831" max="13831" width="14.1328125" customWidth="1"/>
    <col min="13832" max="13832" width="12.1328125" customWidth="1"/>
    <col min="13833" max="13833" width="8.1328125" customWidth="1"/>
    <col min="13834" max="13834" width="9.265625" customWidth="1"/>
    <col min="13835" max="13835" width="6" customWidth="1"/>
    <col min="13836" max="13836" width="7.1328125" customWidth="1"/>
    <col min="13837" max="13842" width="6.3984375" customWidth="1"/>
    <col min="13843" max="13843" width="7.73046875" customWidth="1"/>
    <col min="13844" max="13844" width="6.3984375" customWidth="1"/>
    <col min="13845" max="13846" width="0" hidden="1" customWidth="1"/>
    <col min="13847" max="13847" width="6.3984375" customWidth="1"/>
    <col min="13848" max="13849" width="5.73046875" customWidth="1"/>
    <col min="13850" max="13857" width="0" hidden="1" customWidth="1"/>
    <col min="13858" max="13858" width="9.1328125" customWidth="1"/>
    <col min="13859" max="13860" width="0" hidden="1" customWidth="1"/>
    <col min="14083" max="14083" width="3.73046875" customWidth="1"/>
    <col min="14084" max="14085" width="4.73046875" customWidth="1"/>
    <col min="14086" max="14086" width="0" hidden="1" customWidth="1"/>
    <col min="14087" max="14087" width="14.1328125" customWidth="1"/>
    <col min="14088" max="14088" width="12.1328125" customWidth="1"/>
    <col min="14089" max="14089" width="8.1328125" customWidth="1"/>
    <col min="14090" max="14090" width="9.265625" customWidth="1"/>
    <col min="14091" max="14091" width="6" customWidth="1"/>
    <col min="14092" max="14092" width="7.1328125" customWidth="1"/>
    <col min="14093" max="14098" width="6.3984375" customWidth="1"/>
    <col min="14099" max="14099" width="7.73046875" customWidth="1"/>
    <col min="14100" max="14100" width="6.3984375" customWidth="1"/>
    <col min="14101" max="14102" width="0" hidden="1" customWidth="1"/>
    <col min="14103" max="14103" width="6.3984375" customWidth="1"/>
    <col min="14104" max="14105" width="5.73046875" customWidth="1"/>
    <col min="14106" max="14113" width="0" hidden="1" customWidth="1"/>
    <col min="14114" max="14114" width="9.1328125" customWidth="1"/>
    <col min="14115" max="14116" width="0" hidden="1" customWidth="1"/>
    <col min="14339" max="14339" width="3.73046875" customWidth="1"/>
    <col min="14340" max="14341" width="4.73046875" customWidth="1"/>
    <col min="14342" max="14342" width="0" hidden="1" customWidth="1"/>
    <col min="14343" max="14343" width="14.1328125" customWidth="1"/>
    <col min="14344" max="14344" width="12.1328125" customWidth="1"/>
    <col min="14345" max="14345" width="8.1328125" customWidth="1"/>
    <col min="14346" max="14346" width="9.265625" customWidth="1"/>
    <col min="14347" max="14347" width="6" customWidth="1"/>
    <col min="14348" max="14348" width="7.1328125" customWidth="1"/>
    <col min="14349" max="14354" width="6.3984375" customWidth="1"/>
    <col min="14355" max="14355" width="7.73046875" customWidth="1"/>
    <col min="14356" max="14356" width="6.3984375" customWidth="1"/>
    <col min="14357" max="14358" width="0" hidden="1" customWidth="1"/>
    <col min="14359" max="14359" width="6.3984375" customWidth="1"/>
    <col min="14360" max="14361" width="5.73046875" customWidth="1"/>
    <col min="14362" max="14369" width="0" hidden="1" customWidth="1"/>
    <col min="14370" max="14370" width="9.1328125" customWidth="1"/>
    <col min="14371" max="14372" width="0" hidden="1" customWidth="1"/>
    <col min="14595" max="14595" width="3.73046875" customWidth="1"/>
    <col min="14596" max="14597" width="4.73046875" customWidth="1"/>
    <col min="14598" max="14598" width="0" hidden="1" customWidth="1"/>
    <col min="14599" max="14599" width="14.1328125" customWidth="1"/>
    <col min="14600" max="14600" width="12.1328125" customWidth="1"/>
    <col min="14601" max="14601" width="8.1328125" customWidth="1"/>
    <col min="14602" max="14602" width="9.265625" customWidth="1"/>
    <col min="14603" max="14603" width="6" customWidth="1"/>
    <col min="14604" max="14604" width="7.1328125" customWidth="1"/>
    <col min="14605" max="14610" width="6.3984375" customWidth="1"/>
    <col min="14611" max="14611" width="7.73046875" customWidth="1"/>
    <col min="14612" max="14612" width="6.3984375" customWidth="1"/>
    <col min="14613" max="14614" width="0" hidden="1" customWidth="1"/>
    <col min="14615" max="14615" width="6.3984375" customWidth="1"/>
    <col min="14616" max="14617" width="5.73046875" customWidth="1"/>
    <col min="14618" max="14625" width="0" hidden="1" customWidth="1"/>
    <col min="14626" max="14626" width="9.1328125" customWidth="1"/>
    <col min="14627" max="14628" width="0" hidden="1" customWidth="1"/>
    <col min="14851" max="14851" width="3.73046875" customWidth="1"/>
    <col min="14852" max="14853" width="4.73046875" customWidth="1"/>
    <col min="14854" max="14854" width="0" hidden="1" customWidth="1"/>
    <col min="14855" max="14855" width="14.1328125" customWidth="1"/>
    <col min="14856" max="14856" width="12.1328125" customWidth="1"/>
    <col min="14857" max="14857" width="8.1328125" customWidth="1"/>
    <col min="14858" max="14858" width="9.265625" customWidth="1"/>
    <col min="14859" max="14859" width="6" customWidth="1"/>
    <col min="14860" max="14860" width="7.1328125" customWidth="1"/>
    <col min="14861" max="14866" width="6.3984375" customWidth="1"/>
    <col min="14867" max="14867" width="7.73046875" customWidth="1"/>
    <col min="14868" max="14868" width="6.3984375" customWidth="1"/>
    <col min="14869" max="14870" width="0" hidden="1" customWidth="1"/>
    <col min="14871" max="14871" width="6.3984375" customWidth="1"/>
    <col min="14872" max="14873" width="5.73046875" customWidth="1"/>
    <col min="14874" max="14881" width="0" hidden="1" customWidth="1"/>
    <col min="14882" max="14882" width="9.1328125" customWidth="1"/>
    <col min="14883" max="14884" width="0" hidden="1" customWidth="1"/>
    <col min="15107" max="15107" width="3.73046875" customWidth="1"/>
    <col min="15108" max="15109" width="4.73046875" customWidth="1"/>
    <col min="15110" max="15110" width="0" hidden="1" customWidth="1"/>
    <col min="15111" max="15111" width="14.1328125" customWidth="1"/>
    <col min="15112" max="15112" width="12.1328125" customWidth="1"/>
    <col min="15113" max="15113" width="8.1328125" customWidth="1"/>
    <col min="15114" max="15114" width="9.265625" customWidth="1"/>
    <col min="15115" max="15115" width="6" customWidth="1"/>
    <col min="15116" max="15116" width="7.1328125" customWidth="1"/>
    <col min="15117" max="15122" width="6.3984375" customWidth="1"/>
    <col min="15123" max="15123" width="7.73046875" customWidth="1"/>
    <col min="15124" max="15124" width="6.3984375" customWidth="1"/>
    <col min="15125" max="15126" width="0" hidden="1" customWidth="1"/>
    <col min="15127" max="15127" width="6.3984375" customWidth="1"/>
    <col min="15128" max="15129" width="5.73046875" customWidth="1"/>
    <col min="15130" max="15137" width="0" hidden="1" customWidth="1"/>
    <col min="15138" max="15138" width="9.1328125" customWidth="1"/>
    <col min="15139" max="15140" width="0" hidden="1" customWidth="1"/>
    <col min="15363" max="15363" width="3.73046875" customWidth="1"/>
    <col min="15364" max="15365" width="4.73046875" customWidth="1"/>
    <col min="15366" max="15366" width="0" hidden="1" customWidth="1"/>
    <col min="15367" max="15367" width="14.1328125" customWidth="1"/>
    <col min="15368" max="15368" width="12.1328125" customWidth="1"/>
    <col min="15369" max="15369" width="8.1328125" customWidth="1"/>
    <col min="15370" max="15370" width="9.265625" customWidth="1"/>
    <col min="15371" max="15371" width="6" customWidth="1"/>
    <col min="15372" max="15372" width="7.1328125" customWidth="1"/>
    <col min="15373" max="15378" width="6.3984375" customWidth="1"/>
    <col min="15379" max="15379" width="7.73046875" customWidth="1"/>
    <col min="15380" max="15380" width="6.3984375" customWidth="1"/>
    <col min="15381" max="15382" width="0" hidden="1" customWidth="1"/>
    <col min="15383" max="15383" width="6.3984375" customWidth="1"/>
    <col min="15384" max="15385" width="5.73046875" customWidth="1"/>
    <col min="15386" max="15393" width="0" hidden="1" customWidth="1"/>
    <col min="15394" max="15394" width="9.1328125" customWidth="1"/>
    <col min="15395" max="15396" width="0" hidden="1" customWidth="1"/>
    <col min="15619" max="15619" width="3.73046875" customWidth="1"/>
    <col min="15620" max="15621" width="4.73046875" customWidth="1"/>
    <col min="15622" max="15622" width="0" hidden="1" customWidth="1"/>
    <col min="15623" max="15623" width="14.1328125" customWidth="1"/>
    <col min="15624" max="15624" width="12.1328125" customWidth="1"/>
    <col min="15625" max="15625" width="8.1328125" customWidth="1"/>
    <col min="15626" max="15626" width="9.265625" customWidth="1"/>
    <col min="15627" max="15627" width="6" customWidth="1"/>
    <col min="15628" max="15628" width="7.1328125" customWidth="1"/>
    <col min="15629" max="15634" width="6.3984375" customWidth="1"/>
    <col min="15635" max="15635" width="7.73046875" customWidth="1"/>
    <col min="15636" max="15636" width="6.3984375" customWidth="1"/>
    <col min="15637" max="15638" width="0" hidden="1" customWidth="1"/>
    <col min="15639" max="15639" width="6.3984375" customWidth="1"/>
    <col min="15640" max="15641" width="5.73046875" customWidth="1"/>
    <col min="15642" max="15649" width="0" hidden="1" customWidth="1"/>
    <col min="15650" max="15650" width="9.1328125" customWidth="1"/>
    <col min="15651" max="15652" width="0" hidden="1" customWidth="1"/>
  </cols>
  <sheetData>
    <row r="1" spans="1:37" hidden="1">
      <c r="A1" s="4" t="s">
        <v>598</v>
      </c>
      <c r="B1" s="4" t="s">
        <v>599</v>
      </c>
      <c r="C1" s="4" t="s">
        <v>600</v>
      </c>
      <c r="D1" s="4" t="s">
        <v>601</v>
      </c>
      <c r="E1" s="4" t="s">
        <v>602</v>
      </c>
      <c r="F1" s="4" t="s">
        <v>603</v>
      </c>
      <c r="G1" s="4" t="s">
        <v>582</v>
      </c>
      <c r="H1" s="4" t="s">
        <v>175</v>
      </c>
      <c r="I1" s="4" t="s">
        <v>39</v>
      </c>
      <c r="J1" s="4" t="s">
        <v>604</v>
      </c>
      <c r="K1" s="4" t="s">
        <v>605</v>
      </c>
      <c r="L1" s="4" t="s">
        <v>606</v>
      </c>
      <c r="AB1" s="3" t="s">
        <v>607</v>
      </c>
      <c r="AC1" s="3" t="s">
        <v>608</v>
      </c>
    </row>
    <row r="2" spans="1:37" s="13" customFormat="1" ht="30.4">
      <c r="A2" s="10"/>
      <c r="B2" s="131" t="s">
        <v>719</v>
      </c>
      <c r="C2" s="10"/>
      <c r="D2" s="10"/>
      <c r="E2" s="11"/>
      <c r="F2" s="16"/>
      <c r="G2" s="17" t="str">
        <f>Címlap!B3</f>
        <v>27. Herend Cup</v>
      </c>
      <c r="H2" s="20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9" t="e">
        <f>Címlap!B4&amp;", "&amp;TEXT(Címlap!B5,"éééé.hh.nn.")</f>
        <v>#VALUE!</v>
      </c>
      <c r="V2" s="12"/>
      <c r="W2" s="12"/>
      <c r="Y2" s="14"/>
      <c r="Z2" s="10"/>
      <c r="AB2" s="15"/>
      <c r="AC2" s="28" t="s">
        <v>38</v>
      </c>
      <c r="AD2" s="137" t="b">
        <v>1</v>
      </c>
      <c r="AE2" s="27"/>
      <c r="AF2" s="27"/>
      <c r="AG2" s="27" t="s">
        <v>39</v>
      </c>
      <c r="AH2" s="137" t="b">
        <v>1</v>
      </c>
      <c r="AI2" s="29"/>
      <c r="AJ2" s="29"/>
    </row>
    <row r="3" spans="1:37" ht="15" customHeight="1" thickBot="1">
      <c r="A3" s="41"/>
      <c r="B3" s="40"/>
      <c r="C3" s="40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42"/>
      <c r="Q3" s="39"/>
      <c r="R3" s="39"/>
      <c r="S3" s="39"/>
      <c r="T3" s="39"/>
      <c r="U3" s="43"/>
      <c r="V3" s="44"/>
      <c r="W3" s="44"/>
      <c r="X3" s="44"/>
      <c r="Y3" s="45"/>
      <c r="Z3" s="41"/>
      <c r="AA3" s="44"/>
      <c r="AB3" s="46"/>
      <c r="AC3" s="46"/>
      <c r="AD3" s="41"/>
      <c r="AE3" s="41"/>
      <c r="AF3" s="41"/>
      <c r="AG3" s="41"/>
      <c r="AH3" s="47"/>
      <c r="AI3" s="39"/>
      <c r="AJ3" s="39"/>
    </row>
    <row r="4" spans="1:37" s="7" customFormat="1" ht="13.5" customHeight="1" thickTop="1" thickBot="1">
      <c r="A4" s="244" t="s">
        <v>596</v>
      </c>
      <c r="B4" s="263" t="s">
        <v>580</v>
      </c>
      <c r="C4" s="264"/>
      <c r="D4" s="265" t="s">
        <v>581</v>
      </c>
      <c r="E4" s="267" t="s">
        <v>17</v>
      </c>
      <c r="F4" s="255" t="s">
        <v>18</v>
      </c>
      <c r="G4" s="217"/>
      <c r="H4" s="255" t="s">
        <v>35</v>
      </c>
      <c r="I4" s="255" t="s">
        <v>583</v>
      </c>
      <c r="J4" s="253" t="s">
        <v>584</v>
      </c>
      <c r="K4" s="255" t="s">
        <v>585</v>
      </c>
      <c r="L4" s="255" t="s">
        <v>377</v>
      </c>
      <c r="M4" s="255" t="s">
        <v>586</v>
      </c>
      <c r="N4" s="269" t="s">
        <v>587</v>
      </c>
      <c r="O4" s="270"/>
      <c r="P4" s="270"/>
      <c r="Q4" s="270"/>
      <c r="R4" s="270"/>
      <c r="S4" s="270"/>
      <c r="T4" s="271"/>
      <c r="U4" s="261" t="s">
        <v>589</v>
      </c>
      <c r="V4" s="253" t="s">
        <v>10</v>
      </c>
      <c r="W4" s="255" t="s">
        <v>11</v>
      </c>
      <c r="X4" s="257" t="s">
        <v>12</v>
      </c>
      <c r="Y4" s="251" t="s">
        <v>588</v>
      </c>
      <c r="Z4" s="251" t="s">
        <v>22</v>
      </c>
      <c r="AA4" s="249" t="s">
        <v>9</v>
      </c>
      <c r="AB4" s="50"/>
      <c r="AC4" s="51" t="s">
        <v>34</v>
      </c>
      <c r="AD4" s="48">
        <f>+COUNTIF(U7:U101,"&gt;0")</f>
        <v>6</v>
      </c>
      <c r="AE4" s="48"/>
      <c r="AF4" s="48"/>
      <c r="AG4" s="48">
        <f>ROUNDUP(AD4/2,0)</f>
        <v>3</v>
      </c>
      <c r="AH4" s="52"/>
      <c r="AI4" s="48"/>
      <c r="AJ4" s="48"/>
      <c r="AK4" s="7" t="s">
        <v>650</v>
      </c>
    </row>
    <row r="5" spans="1:37" s="7" customFormat="1" ht="27" customHeight="1" thickTop="1">
      <c r="A5" s="245"/>
      <c r="B5" s="53" t="s">
        <v>13</v>
      </c>
      <c r="C5" s="54" t="s">
        <v>14</v>
      </c>
      <c r="D5" s="266"/>
      <c r="E5" s="268"/>
      <c r="F5" s="256"/>
      <c r="G5" s="218" t="s">
        <v>582</v>
      </c>
      <c r="H5" s="256"/>
      <c r="I5" s="256"/>
      <c r="J5" s="254"/>
      <c r="K5" s="256"/>
      <c r="L5" s="256"/>
      <c r="M5" s="256"/>
      <c r="N5" s="56">
        <v>1</v>
      </c>
      <c r="O5" s="57">
        <v>2</v>
      </c>
      <c r="P5" s="57">
        <v>3</v>
      </c>
      <c r="Q5" s="57">
        <v>4</v>
      </c>
      <c r="R5" s="58">
        <v>5</v>
      </c>
      <c r="S5" s="57">
        <v>6</v>
      </c>
      <c r="T5" s="59">
        <v>7</v>
      </c>
      <c r="U5" s="262"/>
      <c r="V5" s="254"/>
      <c r="W5" s="256"/>
      <c r="X5" s="258"/>
      <c r="Y5" s="252"/>
      <c r="Z5" s="252"/>
      <c r="AA5" s="250"/>
      <c r="AB5" s="50"/>
      <c r="AC5" s="50"/>
      <c r="AD5" s="247" t="s">
        <v>24</v>
      </c>
      <c r="AE5" s="247" t="s">
        <v>36</v>
      </c>
      <c r="AF5" s="219"/>
      <c r="AG5" s="219" t="s">
        <v>25</v>
      </c>
      <c r="AH5" s="259" t="s">
        <v>9</v>
      </c>
      <c r="AI5" s="48"/>
      <c r="AJ5" s="247" t="s">
        <v>37</v>
      </c>
    </row>
    <row r="6" spans="1:37" s="7" customFormat="1" ht="14.25" customHeight="1" thickBot="1">
      <c r="A6" s="246"/>
      <c r="B6" s="61"/>
      <c r="C6" s="62"/>
      <c r="D6" s="63"/>
      <c r="E6" s="63"/>
      <c r="F6" s="64"/>
      <c r="G6" s="64"/>
      <c r="H6" s="65" t="s">
        <v>590</v>
      </c>
      <c r="I6" s="66"/>
      <c r="J6" s="67"/>
      <c r="K6" s="67"/>
      <c r="L6" s="67"/>
      <c r="M6" s="67"/>
      <c r="N6" s="126">
        <v>240</v>
      </c>
      <c r="O6" s="127">
        <v>180</v>
      </c>
      <c r="P6" s="127">
        <v>180</v>
      </c>
      <c r="Q6" s="127">
        <v>180</v>
      </c>
      <c r="R6" s="128">
        <v>180</v>
      </c>
      <c r="S6" s="129">
        <v>180</v>
      </c>
      <c r="T6" s="130">
        <v>180</v>
      </c>
      <c r="U6" s="111">
        <f t="shared" ref="U6:U37" si="0">SUM(N6:T6)</f>
        <v>1320</v>
      </c>
      <c r="V6" s="127">
        <v>360</v>
      </c>
      <c r="W6" s="129">
        <v>600</v>
      </c>
      <c r="X6" s="128"/>
      <c r="Y6" s="68">
        <f t="shared" ref="Y6:Y37" si="1">+U6+V6+W6+X6</f>
        <v>2280</v>
      </c>
      <c r="Z6" s="69"/>
      <c r="AA6" s="70" t="s">
        <v>15</v>
      </c>
      <c r="AB6" s="50"/>
      <c r="AC6" s="50"/>
      <c r="AD6" s="248"/>
      <c r="AE6" s="248"/>
      <c r="AF6" s="220">
        <f>+COUNTIF(N6:T6,"&gt;0")</f>
        <v>7</v>
      </c>
      <c r="AG6" s="220"/>
      <c r="AH6" s="260"/>
      <c r="AI6" s="48"/>
      <c r="AJ6" s="248"/>
    </row>
    <row r="7" spans="1:37" ht="15" customHeight="1">
      <c r="A7" s="212" t="s">
        <v>175</v>
      </c>
      <c r="B7" s="142">
        <f t="shared" ref="B7:B12" si="2">+IF(Y7&gt;0,_xlfn.RANK.EQ(Y7,$Y$7:$Y$101),"")</f>
        <v>1</v>
      </c>
      <c r="C7" s="143">
        <f t="shared" ref="C7:C12" si="3">IF(H7="J",_xlfn.RANK.EQ(AJ7,$AJ$7:$AJ$101),"")</f>
        <v>1</v>
      </c>
      <c r="D7" s="144" t="s">
        <v>74</v>
      </c>
      <c r="E7" s="145" t="s">
        <v>195</v>
      </c>
      <c r="F7" s="146" t="s">
        <v>196</v>
      </c>
      <c r="G7" s="147" t="str">
        <f t="shared" ref="G7:G38" si="4">UPPER(E7)&amp;" "&amp;F7</f>
        <v>KULICH Matous</v>
      </c>
      <c r="H7" s="148" t="str">
        <f>+IF(YEAR(Címlap!$B$5)-M7&gt;18,"","J")</f>
        <v>J</v>
      </c>
      <c r="I7" s="112"/>
      <c r="J7" s="113" t="s">
        <v>138</v>
      </c>
      <c r="K7" s="175" t="s">
        <v>336</v>
      </c>
      <c r="L7" s="112">
        <v>87912</v>
      </c>
      <c r="M7" s="114">
        <v>2000</v>
      </c>
      <c r="N7" s="120">
        <v>240</v>
      </c>
      <c r="O7" s="116">
        <v>180</v>
      </c>
      <c r="P7" s="116">
        <v>180</v>
      </c>
      <c r="Q7" s="116">
        <v>180</v>
      </c>
      <c r="R7" s="117">
        <v>180</v>
      </c>
      <c r="S7" s="224">
        <v>180</v>
      </c>
      <c r="T7" s="225">
        <v>180</v>
      </c>
      <c r="U7" s="149">
        <f t="shared" si="0"/>
        <v>1320</v>
      </c>
      <c r="V7" s="123">
        <v>135</v>
      </c>
      <c r="W7" s="123"/>
      <c r="X7" s="124"/>
      <c r="Y7" s="150">
        <f t="shared" si="1"/>
        <v>1455</v>
      </c>
      <c r="Z7" s="151" t="e">
        <f t="shared" ref="Z7:Z38" si="5">+AD7+AG7</f>
        <v>#N/A</v>
      </c>
      <c r="AA7" s="152">
        <f t="shared" ref="AA7:AA38" si="6">+U7/IF($U$6&gt;450,$U$6,450)</f>
        <v>1</v>
      </c>
      <c r="AB7" s="50" t="str">
        <f t="shared" ref="AB7:AB38" si="7">$B$2</f>
        <v>F1A jun.</v>
      </c>
      <c r="AC7" s="50" t="s">
        <v>609</v>
      </c>
      <c r="AD7" s="41">
        <f>+IF(AND(OR(B7&lt;=$AG$4,U7=$U$6),B7&lt;15),ROUNDUP(AVERAGEIFS(Segédlet!$B$6:$B$19,Segédlet!$A$6:$A$19,"&gt;="&amp;$B7,Segédlet!$A$6:$A$19,"&lt;"&amp;($B7+$AE7)),0),0)</f>
        <v>25</v>
      </c>
      <c r="AE7" s="41">
        <f t="shared" ref="AE7:AE38" si="8">+COUNTIF($B$7:$B$101,B7)</f>
        <v>1</v>
      </c>
      <c r="AF7" s="41"/>
      <c r="AG7" s="41" t="e">
        <f>+IF(AD7&gt;0,INT(($AD$4-B7)/VLOOKUP($B$2,Segédlet!$A$23:$B$29,2,FALSE)),0)</f>
        <v>#N/A</v>
      </c>
      <c r="AH7" s="47">
        <f t="shared" ref="AH7:AH38" si="9">IF($U7=0,"",$AA7)</f>
        <v>1</v>
      </c>
      <c r="AI7" s="39"/>
      <c r="AJ7" s="39">
        <f t="shared" ref="AJ7:AJ38" si="10">+IF(H7="J",Y7,0)</f>
        <v>1455</v>
      </c>
      <c r="AK7" s="209">
        <f t="shared" ref="AK7:AK38" si="11">U7/$U$6</f>
        <v>1</v>
      </c>
    </row>
    <row r="8" spans="1:37" ht="15" customHeight="1">
      <c r="A8" s="214" t="s">
        <v>676</v>
      </c>
      <c r="B8" s="153">
        <f t="shared" si="2"/>
        <v>2</v>
      </c>
      <c r="C8" s="154">
        <f t="shared" si="3"/>
        <v>2</v>
      </c>
      <c r="D8" s="144" t="s">
        <v>91</v>
      </c>
      <c r="E8" s="145" t="s">
        <v>282</v>
      </c>
      <c r="F8" s="146" t="s">
        <v>283</v>
      </c>
      <c r="G8" s="147" t="str">
        <f t="shared" si="4"/>
        <v>KLOBUŠICKÝ  Filip</v>
      </c>
      <c r="H8" s="148" t="str">
        <f>+IF(YEAR(Címlap!$B$5)-M8&gt;18,"","J")</f>
        <v>J</v>
      </c>
      <c r="I8" s="167"/>
      <c r="J8" s="159" t="s">
        <v>107</v>
      </c>
      <c r="K8" s="181" t="s">
        <v>368</v>
      </c>
      <c r="L8" s="168">
        <v>80102</v>
      </c>
      <c r="M8" s="162">
        <v>2001</v>
      </c>
      <c r="N8" s="120">
        <v>240</v>
      </c>
      <c r="O8" s="116">
        <v>180</v>
      </c>
      <c r="P8" s="116">
        <v>180</v>
      </c>
      <c r="Q8" s="116">
        <v>180</v>
      </c>
      <c r="R8" s="117">
        <v>180</v>
      </c>
      <c r="S8" s="116">
        <v>180</v>
      </c>
      <c r="T8" s="226">
        <v>180</v>
      </c>
      <c r="U8" s="149">
        <f t="shared" si="0"/>
        <v>1320</v>
      </c>
      <c r="V8" s="123">
        <v>127</v>
      </c>
      <c r="W8" s="171"/>
      <c r="X8" s="172"/>
      <c r="Y8" s="150">
        <f t="shared" si="1"/>
        <v>1447</v>
      </c>
      <c r="Z8" s="155" t="e">
        <f t="shared" si="5"/>
        <v>#N/A</v>
      </c>
      <c r="AA8" s="152">
        <f t="shared" si="6"/>
        <v>1</v>
      </c>
      <c r="AB8" s="50" t="str">
        <f t="shared" si="7"/>
        <v>F1A jun.</v>
      </c>
      <c r="AC8" s="50" t="s">
        <v>609</v>
      </c>
      <c r="AD8" s="41">
        <f>+IF(AND(OR(B8&lt;=$AG$4,U8=$U$6),B8&lt;15),ROUNDUP(AVERAGEIFS(Segédlet!$B$6:$B$19,Segédlet!$A$6:$A$19,"&gt;="&amp;$B8,Segédlet!$A$6:$A$19,"&lt;"&amp;($B8+$AE8)),0),0)</f>
        <v>20</v>
      </c>
      <c r="AE8" s="41">
        <f t="shared" si="8"/>
        <v>1</v>
      </c>
      <c r="AF8" s="41"/>
      <c r="AG8" s="41" t="e">
        <f>+IF(AD8&gt;0,INT(($AD$4-B8)/VLOOKUP($B$2,Segédlet!$A$23:$B$29,2,FALSE)),0)</f>
        <v>#N/A</v>
      </c>
      <c r="AH8" s="47">
        <f t="shared" si="9"/>
        <v>1</v>
      </c>
      <c r="AI8" s="39"/>
      <c r="AJ8" s="39">
        <f t="shared" si="10"/>
        <v>1447</v>
      </c>
      <c r="AK8" s="209">
        <f t="shared" si="11"/>
        <v>1</v>
      </c>
    </row>
    <row r="9" spans="1:37" ht="15" customHeight="1">
      <c r="A9" s="213" t="s">
        <v>669</v>
      </c>
      <c r="B9" s="153">
        <f t="shared" si="2"/>
        <v>3</v>
      </c>
      <c r="C9" s="154">
        <f t="shared" si="3"/>
        <v>3</v>
      </c>
      <c r="D9" s="144" t="s">
        <v>77</v>
      </c>
      <c r="E9" s="145" t="s">
        <v>250</v>
      </c>
      <c r="F9" s="146" t="s">
        <v>169</v>
      </c>
      <c r="G9" s="147" t="str">
        <f t="shared" si="4"/>
        <v>PÉK Vilmos</v>
      </c>
      <c r="H9" s="148" t="str">
        <f>+IF(YEAR(Címlap!$B$5)-M9&gt;18,"","J")</f>
        <v>J</v>
      </c>
      <c r="I9" s="167"/>
      <c r="J9" s="159" t="s">
        <v>16</v>
      </c>
      <c r="K9" s="181" t="s">
        <v>358</v>
      </c>
      <c r="L9" s="168">
        <v>108609</v>
      </c>
      <c r="M9" s="162">
        <v>2005</v>
      </c>
      <c r="N9" s="120">
        <v>240</v>
      </c>
      <c r="O9" s="116">
        <v>163</v>
      </c>
      <c r="P9" s="116">
        <v>180</v>
      </c>
      <c r="Q9" s="116">
        <v>65</v>
      </c>
      <c r="R9" s="117">
        <v>180</v>
      </c>
      <c r="S9" s="116">
        <v>180</v>
      </c>
      <c r="T9" s="226">
        <v>180</v>
      </c>
      <c r="U9" s="149">
        <f t="shared" si="0"/>
        <v>1188</v>
      </c>
      <c r="V9" s="170"/>
      <c r="W9" s="171"/>
      <c r="X9" s="172"/>
      <c r="Y9" s="150">
        <f t="shared" si="1"/>
        <v>1188</v>
      </c>
      <c r="Z9" s="155" t="e">
        <f t="shared" si="5"/>
        <v>#N/A</v>
      </c>
      <c r="AA9" s="152">
        <f t="shared" si="6"/>
        <v>0.9</v>
      </c>
      <c r="AB9" s="50" t="str">
        <f t="shared" si="7"/>
        <v>F1A jun.</v>
      </c>
      <c r="AC9" s="50" t="s">
        <v>609</v>
      </c>
      <c r="AD9" s="41">
        <f>+IF(AND(OR(B9&lt;=$AG$4,U9=$U$6),B9&lt;15),ROUNDUP(AVERAGEIFS(Segédlet!$B$6:$B$19,Segédlet!$A$6:$A$19,"&gt;="&amp;$B9,Segédlet!$A$6:$A$19,"&lt;"&amp;($B9+$AE9)),0),0)</f>
        <v>15</v>
      </c>
      <c r="AE9" s="41">
        <f t="shared" si="8"/>
        <v>1</v>
      </c>
      <c r="AF9" s="41"/>
      <c r="AG9" s="41" t="e">
        <f>+IF(AD9&gt;0,INT(($AD$4-B9)/VLOOKUP($B$2,Segédlet!$A$23:$B$29,2,FALSE)),0)</f>
        <v>#N/A</v>
      </c>
      <c r="AH9" s="47">
        <f t="shared" si="9"/>
        <v>0.9</v>
      </c>
      <c r="AI9" s="39"/>
      <c r="AJ9" s="39">
        <f t="shared" si="10"/>
        <v>1188</v>
      </c>
      <c r="AK9" s="209">
        <f t="shared" si="11"/>
        <v>0.9</v>
      </c>
    </row>
    <row r="10" spans="1:37" ht="15" customHeight="1">
      <c r="A10" s="213" t="s">
        <v>672</v>
      </c>
      <c r="B10" s="153">
        <f t="shared" si="2"/>
        <v>4</v>
      </c>
      <c r="C10" s="154">
        <f t="shared" si="3"/>
        <v>4</v>
      </c>
      <c r="D10" s="144" t="s">
        <v>318</v>
      </c>
      <c r="E10" s="145" t="s">
        <v>235</v>
      </c>
      <c r="F10" s="146" t="s">
        <v>236</v>
      </c>
      <c r="G10" s="147" t="str">
        <f t="shared" si="4"/>
        <v>CSIKÁR Imre Móric</v>
      </c>
      <c r="H10" s="148" t="str">
        <f>+IF(YEAR(Címlap!$B$5)-M10&gt;18,"","J")</f>
        <v>J</v>
      </c>
      <c r="I10" s="167"/>
      <c r="J10" s="159" t="s">
        <v>16</v>
      </c>
      <c r="K10" s="181" t="s">
        <v>351</v>
      </c>
      <c r="L10" s="168">
        <v>123063</v>
      </c>
      <c r="M10" s="162">
        <v>2005</v>
      </c>
      <c r="N10" s="120">
        <v>79</v>
      </c>
      <c r="O10" s="116">
        <v>180</v>
      </c>
      <c r="P10" s="116">
        <v>180</v>
      </c>
      <c r="Q10" s="116">
        <v>180</v>
      </c>
      <c r="R10" s="117">
        <v>180</v>
      </c>
      <c r="S10" s="116">
        <v>180</v>
      </c>
      <c r="T10" s="226">
        <v>106</v>
      </c>
      <c r="U10" s="149">
        <f t="shared" si="0"/>
        <v>1085</v>
      </c>
      <c r="V10" s="123"/>
      <c r="W10" s="171"/>
      <c r="X10" s="172"/>
      <c r="Y10" s="150">
        <f t="shared" si="1"/>
        <v>1085</v>
      </c>
      <c r="Z10" s="155">
        <f t="shared" si="5"/>
        <v>0</v>
      </c>
      <c r="AA10" s="152">
        <f t="shared" si="6"/>
        <v>0.82196969696969702</v>
      </c>
      <c r="AB10" s="50" t="str">
        <f t="shared" si="7"/>
        <v>F1A jun.</v>
      </c>
      <c r="AC10" s="50" t="s">
        <v>609</v>
      </c>
      <c r="AD10" s="41">
        <f>+IF(AND(OR(B10&lt;=$AG$4,U10=$U$6),B10&lt;15),ROUNDUP(AVERAGEIFS(Segédlet!$B$6:$B$19,Segédlet!$A$6:$A$19,"&gt;="&amp;$B10,Segédlet!$A$6:$A$19,"&lt;"&amp;($B10+$AE10)),0),0)</f>
        <v>0</v>
      </c>
      <c r="AE10" s="41">
        <f t="shared" si="8"/>
        <v>1</v>
      </c>
      <c r="AF10" s="41"/>
      <c r="AG10" s="41">
        <f>+IF(AD10&gt;0,INT(($AD$4-B10)/VLOOKUP($B$2,Segédlet!$A$23:$B$29,2,FALSE)),0)</f>
        <v>0</v>
      </c>
      <c r="AH10" s="47">
        <f t="shared" si="9"/>
        <v>0.82196969696969702</v>
      </c>
      <c r="AI10" s="39"/>
      <c r="AJ10" s="39">
        <f t="shared" si="10"/>
        <v>1085</v>
      </c>
      <c r="AK10" s="209">
        <f t="shared" si="11"/>
        <v>0.82196969696969702</v>
      </c>
    </row>
    <row r="11" spans="1:37" ht="15" customHeight="1">
      <c r="A11" s="213" t="s">
        <v>677</v>
      </c>
      <c r="B11" s="153">
        <f t="shared" si="2"/>
        <v>5</v>
      </c>
      <c r="C11" s="154">
        <f t="shared" si="3"/>
        <v>5</v>
      </c>
      <c r="D11" s="144" t="s">
        <v>96</v>
      </c>
      <c r="E11" s="145" t="s">
        <v>247</v>
      </c>
      <c r="F11" s="146" t="s">
        <v>248</v>
      </c>
      <c r="G11" s="147" t="str">
        <f t="shared" si="4"/>
        <v>HALÁSZ SZABÓ Levente</v>
      </c>
      <c r="H11" s="148" t="str">
        <f>+IF(YEAR(Címlap!$B$5)-M11&gt;18,"","J")</f>
        <v>J</v>
      </c>
      <c r="I11" s="167"/>
      <c r="J11" s="159" t="s">
        <v>16</v>
      </c>
      <c r="K11" s="181" t="s">
        <v>357</v>
      </c>
      <c r="L11" s="168">
        <v>120624</v>
      </c>
      <c r="M11" s="162">
        <v>2004</v>
      </c>
      <c r="N11" s="120">
        <v>62</v>
      </c>
      <c r="O11" s="116">
        <v>108</v>
      </c>
      <c r="P11" s="116">
        <v>180</v>
      </c>
      <c r="Q11" s="116">
        <v>180</v>
      </c>
      <c r="R11" s="117">
        <v>180</v>
      </c>
      <c r="S11" s="116">
        <v>180</v>
      </c>
      <c r="T11" s="226">
        <v>95</v>
      </c>
      <c r="U11" s="149">
        <f t="shared" si="0"/>
        <v>985</v>
      </c>
      <c r="V11" s="123"/>
      <c r="W11" s="171"/>
      <c r="X11" s="172"/>
      <c r="Y11" s="150">
        <f t="shared" si="1"/>
        <v>985</v>
      </c>
      <c r="Z11" s="155">
        <f t="shared" si="5"/>
        <v>0</v>
      </c>
      <c r="AA11" s="152">
        <f t="shared" si="6"/>
        <v>0.74621212121212122</v>
      </c>
      <c r="AB11" s="50" t="str">
        <f t="shared" si="7"/>
        <v>F1A jun.</v>
      </c>
      <c r="AC11" s="50" t="s">
        <v>609</v>
      </c>
      <c r="AD11" s="41">
        <f>+IF(AND(OR(B11&lt;=$AG$4,U11=$U$6),B11&lt;15),ROUNDUP(AVERAGEIFS(Segédlet!$B$6:$B$19,Segédlet!$A$6:$A$19,"&gt;="&amp;$B11,Segédlet!$A$6:$A$19,"&lt;"&amp;($B11+$AE11)),0),0)</f>
        <v>0</v>
      </c>
      <c r="AE11" s="41">
        <f t="shared" si="8"/>
        <v>1</v>
      </c>
      <c r="AF11" s="41"/>
      <c r="AG11" s="41">
        <f>+IF(AD11&gt;0,INT(($AD$4-B11)/VLOOKUP($B$2,Segédlet!$A$23:$B$29,2,FALSE)),0)</f>
        <v>0</v>
      </c>
      <c r="AH11" s="47">
        <f t="shared" si="9"/>
        <v>0.74621212121212122</v>
      </c>
      <c r="AI11" s="39"/>
      <c r="AJ11" s="39">
        <f t="shared" si="10"/>
        <v>985</v>
      </c>
      <c r="AK11" s="209">
        <f t="shared" si="11"/>
        <v>0.74621212121212122</v>
      </c>
    </row>
    <row r="12" spans="1:37" ht="15" customHeight="1" thickBot="1">
      <c r="A12" s="214" t="s">
        <v>175</v>
      </c>
      <c r="B12" s="153">
        <f t="shared" si="2"/>
        <v>6</v>
      </c>
      <c r="C12" s="154">
        <f t="shared" si="3"/>
        <v>6</v>
      </c>
      <c r="D12" s="144" t="s">
        <v>93</v>
      </c>
      <c r="E12" s="145" t="s">
        <v>249</v>
      </c>
      <c r="F12" s="146" t="s">
        <v>165</v>
      </c>
      <c r="G12" s="147" t="str">
        <f t="shared" si="4"/>
        <v>KERNER Martin Benedek</v>
      </c>
      <c r="H12" s="148" t="str">
        <f>+IF(YEAR(Címlap!$B$5)-M12&gt;18,"","J")</f>
        <v>J</v>
      </c>
      <c r="I12" s="167"/>
      <c r="J12" s="159" t="s">
        <v>16</v>
      </c>
      <c r="K12" s="181" t="s">
        <v>113</v>
      </c>
      <c r="L12" s="168">
        <v>92488</v>
      </c>
      <c r="M12" s="162">
        <v>2001</v>
      </c>
      <c r="N12" s="120">
        <v>108</v>
      </c>
      <c r="O12" s="116">
        <v>180</v>
      </c>
      <c r="P12" s="116">
        <v>180</v>
      </c>
      <c r="Q12" s="116">
        <v>142</v>
      </c>
      <c r="R12" s="117">
        <v>0</v>
      </c>
      <c r="S12" s="116">
        <v>0</v>
      </c>
      <c r="T12" s="226">
        <v>0</v>
      </c>
      <c r="U12" s="149">
        <f t="shared" si="0"/>
        <v>610</v>
      </c>
      <c r="V12" s="123"/>
      <c r="W12" s="171"/>
      <c r="X12" s="172"/>
      <c r="Y12" s="150">
        <f t="shared" si="1"/>
        <v>610</v>
      </c>
      <c r="Z12" s="155">
        <f t="shared" si="5"/>
        <v>0</v>
      </c>
      <c r="AA12" s="152">
        <f t="shared" si="6"/>
        <v>0.4621212121212121</v>
      </c>
      <c r="AB12" s="50" t="str">
        <f t="shared" si="7"/>
        <v>F1A jun.</v>
      </c>
      <c r="AC12" s="50" t="s">
        <v>609</v>
      </c>
      <c r="AD12" s="41">
        <f>+IF(AND(OR(B12&lt;=$AG$4,U12=$U$6),B12&lt;15),ROUNDUP(AVERAGEIFS(Segédlet!$B$6:$B$19,Segédlet!$A$6:$A$19,"&gt;="&amp;$B12,Segédlet!$A$6:$A$19,"&lt;"&amp;($B12+$AE12)),0),0)</f>
        <v>0</v>
      </c>
      <c r="AE12" s="41">
        <f t="shared" si="8"/>
        <v>1</v>
      </c>
      <c r="AF12" s="41"/>
      <c r="AG12" s="41">
        <f>+IF(AD12&gt;0,INT(($AD$4-B12)/VLOOKUP($B$2,Segédlet!$A$23:$B$29,2,FALSE)),0)</f>
        <v>0</v>
      </c>
      <c r="AH12" s="47">
        <f t="shared" si="9"/>
        <v>0.4621212121212121</v>
      </c>
      <c r="AI12" s="39"/>
      <c r="AJ12" s="39">
        <f t="shared" si="10"/>
        <v>610</v>
      </c>
      <c r="AK12" s="209">
        <f t="shared" si="11"/>
        <v>0.4621212121212121</v>
      </c>
    </row>
    <row r="13" spans="1:37" ht="15" hidden="1" customHeight="1">
      <c r="A13" s="213" t="s">
        <v>672</v>
      </c>
      <c r="B13" s="153"/>
      <c r="C13" s="154"/>
      <c r="D13" s="144"/>
      <c r="E13" s="145"/>
      <c r="F13" s="146"/>
      <c r="G13" s="147" t="str">
        <f t="shared" si="4"/>
        <v xml:space="preserve"> </v>
      </c>
      <c r="H13" s="148" t="str">
        <f>+IF(YEAR(Címlap!$B$5)-M13&gt;18,"","J")</f>
        <v/>
      </c>
      <c r="I13" s="167"/>
      <c r="J13" s="159"/>
      <c r="K13" s="181"/>
      <c r="L13" s="168"/>
      <c r="M13" s="162"/>
      <c r="N13" s="120"/>
      <c r="O13" s="116"/>
      <c r="P13" s="116"/>
      <c r="Q13" s="116"/>
      <c r="R13" s="116"/>
      <c r="S13" s="116"/>
      <c r="T13" s="226"/>
      <c r="U13" s="149">
        <f t="shared" si="0"/>
        <v>0</v>
      </c>
      <c r="V13" s="123"/>
      <c r="W13" s="171"/>
      <c r="X13" s="172"/>
      <c r="Y13" s="150">
        <f t="shared" si="1"/>
        <v>0</v>
      </c>
      <c r="Z13" s="155" t="e">
        <f t="shared" si="5"/>
        <v>#DIV/0!</v>
      </c>
      <c r="AA13" s="152">
        <f t="shared" si="6"/>
        <v>0</v>
      </c>
      <c r="AB13" s="50" t="str">
        <f t="shared" si="7"/>
        <v>F1A jun.</v>
      </c>
      <c r="AC13" s="50" t="s">
        <v>609</v>
      </c>
      <c r="AD13" s="41" t="e">
        <f>+IF(AND(OR(B13&lt;=$AG$4,U13=$U$6),B13&lt;15),ROUNDUP(AVERAGEIFS(Segédlet!$B$6:$B$19,Segédlet!$A$6:$A$19,"&gt;="&amp;$B13,Segédlet!$A$6:$A$19,"&lt;"&amp;($B13+$AE13)),0),0)</f>
        <v>#DIV/0!</v>
      </c>
      <c r="AE13" s="41">
        <f t="shared" si="8"/>
        <v>0</v>
      </c>
      <c r="AF13" s="41"/>
      <c r="AG13" s="41" t="e">
        <f>+IF(AD13&gt;0,INT(($AD$4-B13)/VLOOKUP($B$2,Segédlet!$A$23:$B$29,2,FALSE)),0)</f>
        <v>#DIV/0!</v>
      </c>
      <c r="AH13" s="47" t="str">
        <f t="shared" si="9"/>
        <v/>
      </c>
      <c r="AI13" s="39"/>
      <c r="AJ13" s="39">
        <f t="shared" si="10"/>
        <v>0</v>
      </c>
      <c r="AK13" s="209">
        <f t="shared" si="11"/>
        <v>0</v>
      </c>
    </row>
    <row r="14" spans="1:37" ht="15" hidden="1" customHeight="1">
      <c r="A14" s="213" t="s">
        <v>672</v>
      </c>
      <c r="B14" s="153"/>
      <c r="C14" s="154"/>
      <c r="D14" s="144"/>
      <c r="E14" s="145"/>
      <c r="F14" s="146"/>
      <c r="G14" s="222" t="str">
        <f t="shared" si="4"/>
        <v xml:space="preserve"> </v>
      </c>
      <c r="H14" s="148" t="str">
        <f>+IF(YEAR(Címlap!$B$5)-M14&gt;18,"","J")</f>
        <v/>
      </c>
      <c r="I14" s="167"/>
      <c r="J14" s="159"/>
      <c r="K14" s="181"/>
      <c r="L14" s="168"/>
      <c r="M14" s="162"/>
      <c r="N14" s="120"/>
      <c r="O14" s="116"/>
      <c r="P14" s="116"/>
      <c r="Q14" s="116"/>
      <c r="R14" s="116"/>
      <c r="S14" s="116"/>
      <c r="T14" s="226"/>
      <c r="U14" s="149">
        <f t="shared" si="0"/>
        <v>0</v>
      </c>
      <c r="V14" s="123"/>
      <c r="W14" s="171"/>
      <c r="X14" s="172"/>
      <c r="Y14" s="150">
        <f t="shared" si="1"/>
        <v>0</v>
      </c>
      <c r="Z14" s="155" t="e">
        <f t="shared" si="5"/>
        <v>#DIV/0!</v>
      </c>
      <c r="AA14" s="152">
        <f t="shared" si="6"/>
        <v>0</v>
      </c>
      <c r="AB14" s="50" t="str">
        <f t="shared" si="7"/>
        <v>F1A jun.</v>
      </c>
      <c r="AC14" s="50" t="s">
        <v>609</v>
      </c>
      <c r="AD14" s="41" t="e">
        <f>+IF(AND(OR(B14&lt;=$AG$4,U14=$U$6),B14&lt;15),ROUNDUP(AVERAGEIFS(Segédlet!$B$6:$B$19,Segédlet!$A$6:$A$19,"&gt;="&amp;$B14,Segédlet!$A$6:$A$19,"&lt;"&amp;($B14+$AE14)),0),0)</f>
        <v>#DIV/0!</v>
      </c>
      <c r="AE14" s="41">
        <f t="shared" si="8"/>
        <v>0</v>
      </c>
      <c r="AF14" s="41"/>
      <c r="AG14" s="41" t="e">
        <f>+IF(AD14&gt;0,INT(($AD$4-B14)/VLOOKUP($B$2,Segédlet!$A$23:$B$29,2,FALSE)),0)</f>
        <v>#DIV/0!</v>
      </c>
      <c r="AH14" s="47" t="str">
        <f t="shared" si="9"/>
        <v/>
      </c>
      <c r="AI14" s="39"/>
      <c r="AJ14" s="39">
        <f t="shared" si="10"/>
        <v>0</v>
      </c>
      <c r="AK14" s="209">
        <f t="shared" si="11"/>
        <v>0</v>
      </c>
    </row>
    <row r="15" spans="1:37" ht="15" hidden="1" customHeight="1">
      <c r="A15" s="213" t="s">
        <v>670</v>
      </c>
      <c r="B15" s="153"/>
      <c r="C15" s="154"/>
      <c r="D15" s="144"/>
      <c r="E15" s="145"/>
      <c r="F15" s="146"/>
      <c r="G15" s="147" t="str">
        <f t="shared" si="4"/>
        <v xml:space="preserve"> </v>
      </c>
      <c r="H15" s="148" t="str">
        <f>+IF(YEAR(Címlap!$B$5)-M15&gt;18,"","J")</f>
        <v/>
      </c>
      <c r="I15" s="112"/>
      <c r="J15" s="113"/>
      <c r="K15" s="175"/>
      <c r="L15" s="112"/>
      <c r="M15" s="114"/>
      <c r="N15" s="120"/>
      <c r="O15" s="116"/>
      <c r="P15" s="116"/>
      <c r="Q15" s="116"/>
      <c r="R15" s="116"/>
      <c r="S15" s="116"/>
      <c r="T15" s="226"/>
      <c r="U15" s="149">
        <f t="shared" si="0"/>
        <v>0</v>
      </c>
      <c r="V15" s="122"/>
      <c r="W15" s="123"/>
      <c r="X15" s="124"/>
      <c r="Y15" s="150">
        <f t="shared" si="1"/>
        <v>0</v>
      </c>
      <c r="Z15" s="155" t="e">
        <f t="shared" si="5"/>
        <v>#DIV/0!</v>
      </c>
      <c r="AA15" s="152">
        <f t="shared" si="6"/>
        <v>0</v>
      </c>
      <c r="AB15" s="50" t="str">
        <f t="shared" si="7"/>
        <v>F1A jun.</v>
      </c>
      <c r="AC15" s="50" t="s">
        <v>609</v>
      </c>
      <c r="AD15" s="41" t="e">
        <f>+IF(AND(OR(B15&lt;=$AG$4,U15=$U$6),B15&lt;15),ROUNDUP(AVERAGEIFS(Segédlet!$B$6:$B$19,Segédlet!$A$6:$A$19,"&gt;="&amp;$B15,Segédlet!$A$6:$A$19,"&lt;"&amp;($B15+$AE15)),0),0)</f>
        <v>#DIV/0!</v>
      </c>
      <c r="AE15" s="41">
        <f t="shared" si="8"/>
        <v>0</v>
      </c>
      <c r="AF15" s="41"/>
      <c r="AG15" s="41" t="e">
        <f>+IF(AD15&gt;0,INT(($AD$4-B15)/VLOOKUP($B$2,Segédlet!$A$23:$B$29,2,FALSE)),0)</f>
        <v>#DIV/0!</v>
      </c>
      <c r="AH15" s="47" t="str">
        <f t="shared" si="9"/>
        <v/>
      </c>
      <c r="AI15" s="39"/>
      <c r="AJ15" s="39">
        <f t="shared" si="10"/>
        <v>0</v>
      </c>
      <c r="AK15" s="209">
        <f t="shared" si="11"/>
        <v>0</v>
      </c>
    </row>
    <row r="16" spans="1:37" ht="15" hidden="1" customHeight="1">
      <c r="A16" s="214" t="s">
        <v>678</v>
      </c>
      <c r="B16" s="153"/>
      <c r="C16" s="154"/>
      <c r="D16" s="144"/>
      <c r="E16" s="145"/>
      <c r="F16" s="146"/>
      <c r="G16" s="147" t="str">
        <f t="shared" si="4"/>
        <v xml:space="preserve"> </v>
      </c>
      <c r="H16" s="148" t="str">
        <f>+IF(YEAR(Címlap!$B$5)-M16&gt;18,"","J")</f>
        <v/>
      </c>
      <c r="I16" s="167"/>
      <c r="J16" s="159"/>
      <c r="K16" s="181"/>
      <c r="L16" s="168"/>
      <c r="M16" s="162"/>
      <c r="N16" s="120"/>
      <c r="O16" s="116"/>
      <c r="P16" s="116"/>
      <c r="Q16" s="116"/>
      <c r="R16" s="116"/>
      <c r="S16" s="116"/>
      <c r="T16" s="226"/>
      <c r="U16" s="149">
        <f t="shared" si="0"/>
        <v>0</v>
      </c>
      <c r="V16" s="123"/>
      <c r="W16" s="171"/>
      <c r="X16" s="172"/>
      <c r="Y16" s="150">
        <f t="shared" si="1"/>
        <v>0</v>
      </c>
      <c r="Z16" s="155" t="e">
        <f t="shared" si="5"/>
        <v>#DIV/0!</v>
      </c>
      <c r="AA16" s="152">
        <f t="shared" si="6"/>
        <v>0</v>
      </c>
      <c r="AB16" s="50" t="str">
        <f t="shared" si="7"/>
        <v>F1A jun.</v>
      </c>
      <c r="AC16" s="50" t="s">
        <v>609</v>
      </c>
      <c r="AD16" s="41" t="e">
        <f>+IF(AND(OR(B16&lt;=$AG$4,U16=$U$6),B16&lt;15),ROUNDUP(AVERAGEIFS(Segédlet!$B$6:$B$19,Segédlet!$A$6:$A$19,"&gt;="&amp;$B16,Segédlet!$A$6:$A$19,"&lt;"&amp;($B16+$AE16)),0),0)</f>
        <v>#DIV/0!</v>
      </c>
      <c r="AE16" s="41">
        <f t="shared" si="8"/>
        <v>0</v>
      </c>
      <c r="AF16" s="41"/>
      <c r="AG16" s="41" t="e">
        <f>+IF(AD16&gt;0,INT(($AD$4-B16)/VLOOKUP($B$2,Segédlet!$A$23:$B$29,2,FALSE)),0)</f>
        <v>#DIV/0!</v>
      </c>
      <c r="AH16" s="47" t="str">
        <f t="shared" si="9"/>
        <v/>
      </c>
      <c r="AI16" s="39"/>
      <c r="AJ16" s="39">
        <f t="shared" si="10"/>
        <v>0</v>
      </c>
      <c r="AK16" s="209">
        <f t="shared" si="11"/>
        <v>0</v>
      </c>
    </row>
    <row r="17" spans="1:37" ht="15.6" hidden="1" customHeight="1">
      <c r="A17" s="213" t="s">
        <v>677</v>
      </c>
      <c r="B17" s="153"/>
      <c r="C17" s="154"/>
      <c r="D17" s="144"/>
      <c r="E17" s="145"/>
      <c r="F17" s="146"/>
      <c r="G17" s="147" t="str">
        <f t="shared" si="4"/>
        <v xml:space="preserve"> </v>
      </c>
      <c r="H17" s="148" t="str">
        <f>+IF(YEAR(Címlap!$B$5)-M17&gt;18,"","J")</f>
        <v/>
      </c>
      <c r="I17" s="167"/>
      <c r="J17" s="159"/>
      <c r="K17" s="181"/>
      <c r="L17" s="168"/>
      <c r="M17" s="162"/>
      <c r="N17" s="120"/>
      <c r="O17" s="116"/>
      <c r="P17" s="116"/>
      <c r="Q17" s="116"/>
      <c r="R17" s="117"/>
      <c r="S17" s="116"/>
      <c r="T17" s="226"/>
      <c r="U17" s="149">
        <f t="shared" si="0"/>
        <v>0</v>
      </c>
      <c r="V17" s="123"/>
      <c r="W17" s="171"/>
      <c r="X17" s="172"/>
      <c r="Y17" s="150">
        <f t="shared" si="1"/>
        <v>0</v>
      </c>
      <c r="Z17" s="155" t="e">
        <f t="shared" si="5"/>
        <v>#DIV/0!</v>
      </c>
      <c r="AA17" s="152">
        <f t="shared" si="6"/>
        <v>0</v>
      </c>
      <c r="AB17" s="50" t="str">
        <f t="shared" si="7"/>
        <v>F1A jun.</v>
      </c>
      <c r="AC17" s="50" t="s">
        <v>609</v>
      </c>
      <c r="AD17" s="41" t="e">
        <f>+IF(AND(OR(B17&lt;=$AG$4,U17=$U$6),B17&lt;15),ROUNDUP(AVERAGEIFS(Segédlet!$B$6:$B$19,Segédlet!$A$6:$A$19,"&gt;="&amp;$B17,Segédlet!$A$6:$A$19,"&lt;"&amp;($B17+$AE17)),0),0)</f>
        <v>#DIV/0!</v>
      </c>
      <c r="AE17" s="41">
        <f t="shared" si="8"/>
        <v>0</v>
      </c>
      <c r="AF17" s="41"/>
      <c r="AG17" s="41" t="e">
        <f>+IF(AD17&gt;0,INT(($AD$4-B17)/VLOOKUP($B$2,Segédlet!$A$23:$B$29,2,FALSE)),0)</f>
        <v>#DIV/0!</v>
      </c>
      <c r="AH17" s="47" t="str">
        <f t="shared" si="9"/>
        <v/>
      </c>
      <c r="AI17" s="39"/>
      <c r="AJ17" s="39">
        <f t="shared" si="10"/>
        <v>0</v>
      </c>
      <c r="AK17" s="209">
        <f t="shared" si="11"/>
        <v>0</v>
      </c>
    </row>
    <row r="18" spans="1:37" ht="15" hidden="1" customHeight="1">
      <c r="A18" s="214" t="s">
        <v>671</v>
      </c>
      <c r="B18" s="153"/>
      <c r="C18" s="154"/>
      <c r="D18" s="144"/>
      <c r="E18" s="145"/>
      <c r="F18" s="146"/>
      <c r="G18" s="147" t="str">
        <f t="shared" si="4"/>
        <v xml:space="preserve"> </v>
      </c>
      <c r="H18" s="148" t="str">
        <f>+IF(YEAR(Címlap!$B$5)-M18&gt;18,"","J")</f>
        <v/>
      </c>
      <c r="I18" s="167"/>
      <c r="J18" s="159"/>
      <c r="K18" s="181"/>
      <c r="L18" s="168"/>
      <c r="M18" s="162"/>
      <c r="N18" s="120"/>
      <c r="O18" s="116"/>
      <c r="P18" s="116"/>
      <c r="Q18" s="116"/>
      <c r="R18" s="116"/>
      <c r="S18" s="116"/>
      <c r="T18" s="226"/>
      <c r="U18" s="149">
        <f t="shared" si="0"/>
        <v>0</v>
      </c>
      <c r="V18" s="123"/>
      <c r="W18" s="171"/>
      <c r="X18" s="172"/>
      <c r="Y18" s="150">
        <f t="shared" si="1"/>
        <v>0</v>
      </c>
      <c r="Z18" s="155" t="e">
        <f t="shared" si="5"/>
        <v>#DIV/0!</v>
      </c>
      <c r="AA18" s="152">
        <f t="shared" si="6"/>
        <v>0</v>
      </c>
      <c r="AB18" s="50" t="str">
        <f t="shared" si="7"/>
        <v>F1A jun.</v>
      </c>
      <c r="AC18" s="50" t="s">
        <v>609</v>
      </c>
      <c r="AD18" s="41" t="e">
        <f>+IF(AND(OR(B18&lt;=$AG$4,U18=$U$6),B18&lt;15),ROUNDUP(AVERAGEIFS(Segédlet!$B$6:$B$19,Segédlet!$A$6:$A$19,"&gt;="&amp;$B18,Segédlet!$A$6:$A$19,"&lt;"&amp;($B18+$AE18)),0),0)</f>
        <v>#DIV/0!</v>
      </c>
      <c r="AE18" s="41">
        <f t="shared" si="8"/>
        <v>0</v>
      </c>
      <c r="AF18" s="41"/>
      <c r="AG18" s="41" t="e">
        <f>+IF(AD18&gt;0,INT(($AD$4-B18)/VLOOKUP($B$2,Segédlet!$A$23:$B$29,2,FALSE)),0)</f>
        <v>#DIV/0!</v>
      </c>
      <c r="AH18" s="47" t="str">
        <f t="shared" si="9"/>
        <v/>
      </c>
      <c r="AI18" s="39"/>
      <c r="AJ18" s="39">
        <f t="shared" si="10"/>
        <v>0</v>
      </c>
      <c r="AK18" s="209">
        <f t="shared" si="11"/>
        <v>0</v>
      </c>
    </row>
    <row r="19" spans="1:37" ht="15" hidden="1" customHeight="1">
      <c r="A19" s="214" t="s">
        <v>676</v>
      </c>
      <c r="B19" s="153"/>
      <c r="C19" s="154"/>
      <c r="D19" s="144"/>
      <c r="E19" s="145"/>
      <c r="F19" s="146"/>
      <c r="G19" s="147" t="str">
        <f t="shared" si="4"/>
        <v xml:space="preserve"> </v>
      </c>
      <c r="H19" s="148" t="str">
        <f>+IF(YEAR(Címlap!$B$5)-M19&gt;18,"","J")</f>
        <v/>
      </c>
      <c r="I19" s="184"/>
      <c r="J19" s="159"/>
      <c r="K19" s="185"/>
      <c r="L19" s="156"/>
      <c r="M19" s="162"/>
      <c r="N19" s="120"/>
      <c r="O19" s="116"/>
      <c r="P19" s="116"/>
      <c r="Q19" s="116"/>
      <c r="R19" s="116"/>
      <c r="S19" s="116"/>
      <c r="T19" s="226"/>
      <c r="U19" s="149">
        <f t="shared" si="0"/>
        <v>0</v>
      </c>
      <c r="V19" s="123"/>
      <c r="W19" s="156"/>
      <c r="X19" s="172"/>
      <c r="Y19" s="150">
        <f t="shared" si="1"/>
        <v>0</v>
      </c>
      <c r="Z19" s="155" t="e">
        <f t="shared" si="5"/>
        <v>#DIV/0!</v>
      </c>
      <c r="AA19" s="152">
        <f t="shared" si="6"/>
        <v>0</v>
      </c>
      <c r="AB19" s="50" t="str">
        <f t="shared" si="7"/>
        <v>F1A jun.</v>
      </c>
      <c r="AC19" s="50" t="s">
        <v>609</v>
      </c>
      <c r="AD19" s="41" t="e">
        <f>+IF(AND(OR(B19&lt;=$AG$4,U19=$U$6),B19&lt;15),ROUNDUP(AVERAGEIFS(Segédlet!$B$6:$B$19,Segédlet!$A$6:$A$19,"&gt;="&amp;$B19,Segédlet!$A$6:$A$19,"&lt;"&amp;($B19+$AE19)),0),0)</f>
        <v>#DIV/0!</v>
      </c>
      <c r="AE19" s="41">
        <f t="shared" si="8"/>
        <v>0</v>
      </c>
      <c r="AF19" s="41"/>
      <c r="AG19" s="41" t="e">
        <f>+IF(AD19&gt;0,INT(($AD$4-B19)/VLOOKUP($B$2,Segédlet!$A$23:$B$29,2,FALSE)),0)</f>
        <v>#DIV/0!</v>
      </c>
      <c r="AH19" s="47" t="str">
        <f t="shared" si="9"/>
        <v/>
      </c>
      <c r="AI19" s="39"/>
      <c r="AJ19" s="39">
        <f t="shared" si="10"/>
        <v>0</v>
      </c>
      <c r="AK19" s="209">
        <f t="shared" si="11"/>
        <v>0</v>
      </c>
    </row>
    <row r="20" spans="1:37" ht="15" hidden="1" customHeight="1">
      <c r="A20" s="213" t="s">
        <v>679</v>
      </c>
      <c r="B20" s="153"/>
      <c r="C20" s="154"/>
      <c r="D20" s="144"/>
      <c r="E20" s="145"/>
      <c r="F20" s="146"/>
      <c r="G20" s="147" t="str">
        <f t="shared" si="4"/>
        <v xml:space="preserve"> </v>
      </c>
      <c r="H20" s="148" t="str">
        <f>+IF(YEAR(Címlap!$B$5)-M20&gt;18,"","J")</f>
        <v/>
      </c>
      <c r="I20" s="167"/>
      <c r="J20" s="113"/>
      <c r="K20" s="175"/>
      <c r="L20" s="112"/>
      <c r="M20" s="114"/>
      <c r="N20" s="120"/>
      <c r="O20" s="116"/>
      <c r="P20" s="116"/>
      <c r="Q20" s="116"/>
      <c r="R20" s="116"/>
      <c r="S20" s="116"/>
      <c r="T20" s="226"/>
      <c r="U20" s="149">
        <f t="shared" si="0"/>
        <v>0</v>
      </c>
      <c r="V20" s="123"/>
      <c r="W20" s="156"/>
      <c r="X20" s="172"/>
      <c r="Y20" s="150">
        <f t="shared" si="1"/>
        <v>0</v>
      </c>
      <c r="Z20" s="155" t="e">
        <f t="shared" si="5"/>
        <v>#DIV/0!</v>
      </c>
      <c r="AA20" s="152">
        <f t="shared" si="6"/>
        <v>0</v>
      </c>
      <c r="AB20" s="50" t="str">
        <f t="shared" si="7"/>
        <v>F1A jun.</v>
      </c>
      <c r="AC20" s="50" t="s">
        <v>609</v>
      </c>
      <c r="AD20" s="41" t="e">
        <f>+IF(AND(OR(B20&lt;=$AG$4,U20=$U$6),B20&lt;15),ROUNDUP(AVERAGEIFS(Segédlet!$B$6:$B$19,Segédlet!$A$6:$A$19,"&gt;="&amp;$B20,Segédlet!$A$6:$A$19,"&lt;"&amp;($B20+$AE20)),0),0)</f>
        <v>#DIV/0!</v>
      </c>
      <c r="AE20" s="41">
        <f t="shared" si="8"/>
        <v>0</v>
      </c>
      <c r="AF20" s="41"/>
      <c r="AG20" s="41" t="e">
        <f>+IF(AD20&gt;0,INT(($AD$4-B20)/VLOOKUP($B$2,Segédlet!$A$23:$B$29,2,FALSE)),0)</f>
        <v>#DIV/0!</v>
      </c>
      <c r="AH20" s="47" t="str">
        <f t="shared" si="9"/>
        <v/>
      </c>
      <c r="AI20" s="39"/>
      <c r="AJ20" s="39">
        <f t="shared" si="10"/>
        <v>0</v>
      </c>
      <c r="AK20" s="209">
        <f t="shared" si="11"/>
        <v>0</v>
      </c>
    </row>
    <row r="21" spans="1:37" ht="15" hidden="1" customHeight="1">
      <c r="A21" s="213" t="s">
        <v>674</v>
      </c>
      <c r="B21" s="153"/>
      <c r="C21" s="154"/>
      <c r="D21" s="144"/>
      <c r="E21" s="145"/>
      <c r="F21" s="157"/>
      <c r="G21" s="147" t="str">
        <f t="shared" si="4"/>
        <v xml:space="preserve"> </v>
      </c>
      <c r="H21" s="148" t="str">
        <f>+IF(YEAR(Címlap!$B$5)-M21&gt;18,"","J")</f>
        <v/>
      </c>
      <c r="I21" s="121"/>
      <c r="J21" s="113"/>
      <c r="K21" s="182"/>
      <c r="L21" s="169"/>
      <c r="M21" s="114"/>
      <c r="N21" s="120"/>
      <c r="O21" s="116"/>
      <c r="P21" s="116"/>
      <c r="Q21" s="116"/>
      <c r="R21" s="117"/>
      <c r="S21" s="116"/>
      <c r="T21" s="226"/>
      <c r="U21" s="149">
        <f t="shared" si="0"/>
        <v>0</v>
      </c>
      <c r="V21" s="123"/>
      <c r="W21" s="156"/>
      <c r="X21" s="124"/>
      <c r="Y21" s="150">
        <f t="shared" si="1"/>
        <v>0</v>
      </c>
      <c r="Z21" s="155" t="e">
        <f t="shared" si="5"/>
        <v>#DIV/0!</v>
      </c>
      <c r="AA21" s="152">
        <f t="shared" si="6"/>
        <v>0</v>
      </c>
      <c r="AB21" s="50" t="str">
        <f t="shared" si="7"/>
        <v>F1A jun.</v>
      </c>
      <c r="AC21" s="50" t="s">
        <v>609</v>
      </c>
      <c r="AD21" s="41" t="e">
        <f>+IF(AND(OR(B21&lt;=$AG$4,U21=$U$6),B21&lt;15),ROUNDUP(AVERAGEIFS(Segédlet!$B$6:$B$19,Segédlet!$A$6:$A$19,"&gt;="&amp;$B21,Segédlet!$A$6:$A$19,"&lt;"&amp;($B21+$AE21)),0),0)</f>
        <v>#DIV/0!</v>
      </c>
      <c r="AE21" s="41">
        <f t="shared" si="8"/>
        <v>0</v>
      </c>
      <c r="AF21" s="41"/>
      <c r="AG21" s="41" t="e">
        <f>+IF(AD21&gt;0,INT(($AD$4-B21)/VLOOKUP($B$2,Segédlet!$A$23:$B$29,2,FALSE)),0)</f>
        <v>#DIV/0!</v>
      </c>
      <c r="AH21" s="47" t="str">
        <f t="shared" si="9"/>
        <v/>
      </c>
      <c r="AI21" s="39"/>
      <c r="AJ21" s="39">
        <f t="shared" si="10"/>
        <v>0</v>
      </c>
      <c r="AK21" s="209">
        <f t="shared" si="11"/>
        <v>0</v>
      </c>
    </row>
    <row r="22" spans="1:37" ht="15" hidden="1" customHeight="1">
      <c r="A22" s="213" t="s">
        <v>669</v>
      </c>
      <c r="B22" s="153"/>
      <c r="C22" s="154"/>
      <c r="D22" s="144"/>
      <c r="E22" s="145"/>
      <c r="F22" s="146"/>
      <c r="G22" s="147" t="str">
        <f t="shared" si="4"/>
        <v xml:space="preserve"> </v>
      </c>
      <c r="H22" s="148" t="str">
        <f>+IF(YEAR(Címlap!$B$5)-M22&gt;18,"","J")</f>
        <v/>
      </c>
      <c r="I22" s="167"/>
      <c r="J22" s="159"/>
      <c r="K22" s="181"/>
      <c r="L22" s="168"/>
      <c r="M22" s="162"/>
      <c r="N22" s="120"/>
      <c r="O22" s="116"/>
      <c r="P22" s="116"/>
      <c r="Q22" s="116"/>
      <c r="R22" s="116"/>
      <c r="S22" s="116"/>
      <c r="T22" s="226"/>
      <c r="U22" s="149">
        <f t="shared" si="0"/>
        <v>0</v>
      </c>
      <c r="V22" s="123"/>
      <c r="W22" s="156"/>
      <c r="X22" s="172"/>
      <c r="Y22" s="150">
        <f t="shared" si="1"/>
        <v>0</v>
      </c>
      <c r="Z22" s="155" t="e">
        <f t="shared" si="5"/>
        <v>#DIV/0!</v>
      </c>
      <c r="AA22" s="152">
        <f t="shared" si="6"/>
        <v>0</v>
      </c>
      <c r="AB22" s="50" t="str">
        <f t="shared" si="7"/>
        <v>F1A jun.</v>
      </c>
      <c r="AC22" s="50" t="s">
        <v>609</v>
      </c>
      <c r="AD22" s="41" t="e">
        <f>+IF(AND(OR(B22&lt;=$AG$4,U22=$U$6),B22&lt;15),ROUNDUP(AVERAGEIFS(Segédlet!$B$6:$B$19,Segédlet!$A$6:$A$19,"&gt;="&amp;$B22,Segédlet!$A$6:$A$19,"&lt;"&amp;($B22+$AE22)),0),0)</f>
        <v>#DIV/0!</v>
      </c>
      <c r="AE22" s="41">
        <f t="shared" si="8"/>
        <v>0</v>
      </c>
      <c r="AF22" s="41"/>
      <c r="AG22" s="41" t="e">
        <f>+IF(AD22&gt;0,INT(($AD$4-B22)/VLOOKUP($B$2,Segédlet!$A$23:$B$29,2,FALSE)),0)</f>
        <v>#DIV/0!</v>
      </c>
      <c r="AH22" s="47" t="str">
        <f t="shared" si="9"/>
        <v/>
      </c>
      <c r="AI22" s="39"/>
      <c r="AJ22" s="39">
        <f t="shared" si="10"/>
        <v>0</v>
      </c>
      <c r="AK22" s="209">
        <f t="shared" si="11"/>
        <v>0</v>
      </c>
    </row>
    <row r="23" spans="1:37" ht="15" hidden="1" customHeight="1">
      <c r="A23" s="213" t="s">
        <v>175</v>
      </c>
      <c r="B23" s="153"/>
      <c r="C23" s="154"/>
      <c r="D23" s="144"/>
      <c r="E23" s="145"/>
      <c r="F23" s="146"/>
      <c r="G23" s="147" t="str">
        <f t="shared" si="4"/>
        <v xml:space="preserve"> </v>
      </c>
      <c r="H23" s="148" t="str">
        <f>+IF(YEAR(Címlap!$B$5)-M23&gt;18,"","J")</f>
        <v/>
      </c>
      <c r="I23" s="158"/>
      <c r="J23" s="159"/>
      <c r="K23" s="178"/>
      <c r="L23" s="160"/>
      <c r="M23" s="162"/>
      <c r="N23" s="120"/>
      <c r="O23" s="116"/>
      <c r="P23" s="116"/>
      <c r="Q23" s="116"/>
      <c r="R23" s="116"/>
      <c r="S23" s="116"/>
      <c r="T23" s="226"/>
      <c r="U23" s="149">
        <f t="shared" si="0"/>
        <v>0</v>
      </c>
      <c r="V23" s="123"/>
      <c r="W23" s="156"/>
      <c r="X23" s="161"/>
      <c r="Y23" s="150">
        <f t="shared" si="1"/>
        <v>0</v>
      </c>
      <c r="Z23" s="155" t="e">
        <f t="shared" si="5"/>
        <v>#DIV/0!</v>
      </c>
      <c r="AA23" s="152">
        <f t="shared" si="6"/>
        <v>0</v>
      </c>
      <c r="AB23" s="50" t="str">
        <f t="shared" si="7"/>
        <v>F1A jun.</v>
      </c>
      <c r="AC23" s="50" t="s">
        <v>609</v>
      </c>
      <c r="AD23" s="41" t="e">
        <f>+IF(AND(OR(B23&lt;=$AG$4,U23=$U$6),B23&lt;15),ROUNDUP(AVERAGEIFS(Segédlet!$B$6:$B$19,Segédlet!$A$6:$A$19,"&gt;="&amp;$B23,Segédlet!$A$6:$A$19,"&lt;"&amp;($B23+$AE23)),0),0)</f>
        <v>#DIV/0!</v>
      </c>
      <c r="AE23" s="41">
        <f t="shared" si="8"/>
        <v>0</v>
      </c>
      <c r="AF23" s="41"/>
      <c r="AG23" s="41" t="e">
        <f>+IF(AD23&gt;0,INT(($AD$4-B23)/VLOOKUP($B$2,Segédlet!$A$23:$B$29,2,FALSE)),0)</f>
        <v>#DIV/0!</v>
      </c>
      <c r="AH23" s="47" t="str">
        <f t="shared" si="9"/>
        <v/>
      </c>
      <c r="AI23" s="39"/>
      <c r="AJ23" s="39">
        <f t="shared" si="10"/>
        <v>0</v>
      </c>
      <c r="AK23" s="209">
        <f t="shared" si="11"/>
        <v>0</v>
      </c>
    </row>
    <row r="24" spans="1:37" ht="15" hidden="1" customHeight="1">
      <c r="A24" s="213" t="s">
        <v>679</v>
      </c>
      <c r="B24" s="153"/>
      <c r="C24" s="154"/>
      <c r="D24" s="144"/>
      <c r="E24" s="145"/>
      <c r="F24" s="146"/>
      <c r="G24" s="147" t="str">
        <f t="shared" si="4"/>
        <v xml:space="preserve"> </v>
      </c>
      <c r="H24" s="148" t="str">
        <f>+IF(YEAR(Címlap!$B$5)-M24&gt;18,"","J")</f>
        <v/>
      </c>
      <c r="I24" s="158"/>
      <c r="J24" s="159"/>
      <c r="K24" s="178"/>
      <c r="L24" s="160"/>
      <c r="M24" s="162"/>
      <c r="N24" s="120"/>
      <c r="O24" s="116"/>
      <c r="P24" s="116"/>
      <c r="Q24" s="116"/>
      <c r="R24" s="116"/>
      <c r="S24" s="116"/>
      <c r="T24" s="226"/>
      <c r="U24" s="149">
        <f t="shared" si="0"/>
        <v>0</v>
      </c>
      <c r="V24" s="123"/>
      <c r="W24" s="156"/>
      <c r="X24" s="161"/>
      <c r="Y24" s="150">
        <f t="shared" si="1"/>
        <v>0</v>
      </c>
      <c r="Z24" s="155" t="e">
        <f t="shared" si="5"/>
        <v>#DIV/0!</v>
      </c>
      <c r="AA24" s="152">
        <f t="shared" si="6"/>
        <v>0</v>
      </c>
      <c r="AB24" s="50" t="str">
        <f t="shared" si="7"/>
        <v>F1A jun.</v>
      </c>
      <c r="AC24" s="50" t="s">
        <v>609</v>
      </c>
      <c r="AD24" s="41" t="e">
        <f>+IF(AND(OR(B24&lt;=$AG$4,U24=$U$6),B24&lt;15),ROUNDUP(AVERAGEIFS(Segédlet!$B$6:$B$19,Segédlet!$A$6:$A$19,"&gt;="&amp;$B24,Segédlet!$A$6:$A$19,"&lt;"&amp;($B24+$AE24)),0),0)</f>
        <v>#DIV/0!</v>
      </c>
      <c r="AE24" s="41">
        <f t="shared" si="8"/>
        <v>0</v>
      </c>
      <c r="AF24" s="41"/>
      <c r="AG24" s="41" t="e">
        <f>+IF(AD24&gt;0,INT(($AD$4-B24)/VLOOKUP($B$2,Segédlet!$A$23:$B$29,2,FALSE)),0)</f>
        <v>#DIV/0!</v>
      </c>
      <c r="AH24" s="47" t="str">
        <f t="shared" si="9"/>
        <v/>
      </c>
      <c r="AI24" s="39"/>
      <c r="AJ24" s="39">
        <f t="shared" si="10"/>
        <v>0</v>
      </c>
      <c r="AK24" s="209">
        <f t="shared" si="11"/>
        <v>0</v>
      </c>
    </row>
    <row r="25" spans="1:37" ht="15" hidden="1" customHeight="1">
      <c r="A25" s="214" t="s">
        <v>172</v>
      </c>
      <c r="B25" s="153"/>
      <c r="C25" s="154"/>
      <c r="D25" s="144"/>
      <c r="E25" s="145"/>
      <c r="F25" s="146"/>
      <c r="G25" s="147" t="str">
        <f t="shared" si="4"/>
        <v xml:space="preserve"> </v>
      </c>
      <c r="H25" s="148" t="str">
        <f>+IF(YEAR(Címlap!$B$5)-M25&gt;18,"","J")</f>
        <v/>
      </c>
      <c r="I25" s="158"/>
      <c r="J25" s="159"/>
      <c r="K25" s="178"/>
      <c r="L25" s="160"/>
      <c r="M25" s="162"/>
      <c r="N25" s="120"/>
      <c r="O25" s="116"/>
      <c r="P25" s="116"/>
      <c r="Q25" s="116"/>
      <c r="R25" s="116"/>
      <c r="S25" s="116"/>
      <c r="T25" s="226"/>
      <c r="U25" s="149">
        <f t="shared" si="0"/>
        <v>0</v>
      </c>
      <c r="V25" s="123"/>
      <c r="W25" s="156"/>
      <c r="X25" s="161"/>
      <c r="Y25" s="150">
        <f t="shared" si="1"/>
        <v>0</v>
      </c>
      <c r="Z25" s="155" t="e">
        <f t="shared" si="5"/>
        <v>#DIV/0!</v>
      </c>
      <c r="AA25" s="152">
        <f t="shared" si="6"/>
        <v>0</v>
      </c>
      <c r="AB25" s="50" t="str">
        <f t="shared" si="7"/>
        <v>F1A jun.</v>
      </c>
      <c r="AC25" s="50" t="s">
        <v>609</v>
      </c>
      <c r="AD25" s="41" t="e">
        <f>+IF(AND(OR(B25&lt;=$AG$4,U25=$U$6),B25&lt;15),ROUNDUP(AVERAGEIFS(Segédlet!$B$6:$B$19,Segédlet!$A$6:$A$19,"&gt;="&amp;$B25,Segédlet!$A$6:$A$19,"&lt;"&amp;($B25+$AE25)),0),0)</f>
        <v>#DIV/0!</v>
      </c>
      <c r="AE25" s="41">
        <f t="shared" si="8"/>
        <v>0</v>
      </c>
      <c r="AF25" s="41"/>
      <c r="AG25" s="41" t="e">
        <f>+IF(AD25&gt;0,INT(($AD$4-B25)/VLOOKUP($B$2,Segédlet!$A$23:$B$29,2,FALSE)),0)</f>
        <v>#DIV/0!</v>
      </c>
      <c r="AH25" s="47" t="str">
        <f t="shared" si="9"/>
        <v/>
      </c>
      <c r="AI25" s="39"/>
      <c r="AJ25" s="39">
        <f t="shared" si="10"/>
        <v>0</v>
      </c>
      <c r="AK25" s="209">
        <f t="shared" si="11"/>
        <v>0</v>
      </c>
    </row>
    <row r="26" spans="1:37" ht="15" hidden="1" customHeight="1">
      <c r="A26" s="214" t="s">
        <v>671</v>
      </c>
      <c r="B26" s="153"/>
      <c r="C26" s="154"/>
      <c r="D26" s="144"/>
      <c r="E26" s="145"/>
      <c r="F26" s="146"/>
      <c r="G26" s="147" t="str">
        <f t="shared" si="4"/>
        <v xml:space="preserve"> </v>
      </c>
      <c r="H26" s="148" t="str">
        <f>+IF(YEAR(Címlap!$B$5)-M26&gt;18,"","J")</f>
        <v/>
      </c>
      <c r="I26" s="158"/>
      <c r="J26" s="159"/>
      <c r="K26" s="181"/>
      <c r="L26" s="168"/>
      <c r="M26" s="162"/>
      <c r="N26" s="120"/>
      <c r="O26" s="116"/>
      <c r="P26" s="116"/>
      <c r="Q26" s="116"/>
      <c r="R26" s="117"/>
      <c r="S26" s="116"/>
      <c r="T26" s="226"/>
      <c r="U26" s="149">
        <f t="shared" si="0"/>
        <v>0</v>
      </c>
      <c r="V26" s="123"/>
      <c r="W26" s="156"/>
      <c r="X26" s="161"/>
      <c r="Y26" s="150">
        <f t="shared" si="1"/>
        <v>0</v>
      </c>
      <c r="Z26" s="155" t="e">
        <f t="shared" si="5"/>
        <v>#DIV/0!</v>
      </c>
      <c r="AA26" s="152">
        <f t="shared" si="6"/>
        <v>0</v>
      </c>
      <c r="AB26" s="50" t="str">
        <f t="shared" si="7"/>
        <v>F1A jun.</v>
      </c>
      <c r="AC26" s="50" t="s">
        <v>609</v>
      </c>
      <c r="AD26" s="41" t="e">
        <f>+IF(AND(OR(B26&lt;=$AG$4,U26=$U$6),B26&lt;15),ROUNDUP(AVERAGEIFS(Segédlet!$B$6:$B$19,Segédlet!$A$6:$A$19,"&gt;="&amp;$B26,Segédlet!$A$6:$A$19,"&lt;"&amp;($B26+$AE26)),0),0)</f>
        <v>#DIV/0!</v>
      </c>
      <c r="AE26" s="41">
        <f t="shared" si="8"/>
        <v>0</v>
      </c>
      <c r="AF26" s="41"/>
      <c r="AG26" s="41" t="e">
        <f>+IF(AD26&gt;0,INT(($AD$4-B26)/VLOOKUP($B$2,Segédlet!$A$23:$B$29,2,FALSE)),0)</f>
        <v>#DIV/0!</v>
      </c>
      <c r="AH26" s="47" t="str">
        <f t="shared" si="9"/>
        <v/>
      </c>
      <c r="AI26" s="39"/>
      <c r="AJ26" s="39">
        <f t="shared" si="10"/>
        <v>0</v>
      </c>
      <c r="AK26" s="209">
        <f t="shared" si="11"/>
        <v>0</v>
      </c>
    </row>
    <row r="27" spans="1:37" ht="15" hidden="1" customHeight="1">
      <c r="A27" s="214" t="s">
        <v>172</v>
      </c>
      <c r="B27" s="153"/>
      <c r="C27" s="154"/>
      <c r="D27" s="144"/>
      <c r="E27" s="145"/>
      <c r="F27" s="146"/>
      <c r="G27" s="147" t="str">
        <f t="shared" si="4"/>
        <v xml:space="preserve"> </v>
      </c>
      <c r="H27" s="148" t="str">
        <f>+IF(YEAR(Címlap!$B$5)-M27&gt;18,"","J")</f>
        <v/>
      </c>
      <c r="I27" s="158"/>
      <c r="J27" s="159"/>
      <c r="K27" s="181"/>
      <c r="L27" s="168"/>
      <c r="M27" s="162"/>
      <c r="N27" s="120"/>
      <c r="O27" s="116"/>
      <c r="P27" s="116"/>
      <c r="Q27" s="116"/>
      <c r="R27" s="116"/>
      <c r="S27" s="116"/>
      <c r="T27" s="226"/>
      <c r="U27" s="149">
        <f t="shared" si="0"/>
        <v>0</v>
      </c>
      <c r="V27" s="123"/>
      <c r="W27" s="156"/>
      <c r="X27" s="161"/>
      <c r="Y27" s="150">
        <f t="shared" si="1"/>
        <v>0</v>
      </c>
      <c r="Z27" s="155" t="e">
        <f t="shared" si="5"/>
        <v>#DIV/0!</v>
      </c>
      <c r="AA27" s="152">
        <f t="shared" si="6"/>
        <v>0</v>
      </c>
      <c r="AB27" s="50" t="str">
        <f t="shared" si="7"/>
        <v>F1A jun.</v>
      </c>
      <c r="AC27" s="50" t="s">
        <v>609</v>
      </c>
      <c r="AD27" s="41" t="e">
        <f>+IF(AND(OR(B27&lt;=$AG$4,U27=$U$6),B27&lt;15),ROUNDUP(AVERAGEIFS(Segédlet!$B$6:$B$19,Segédlet!$A$6:$A$19,"&gt;="&amp;$B27,Segédlet!$A$6:$A$19,"&lt;"&amp;($B27+$AE27)),0),0)</f>
        <v>#DIV/0!</v>
      </c>
      <c r="AE27" s="41">
        <f t="shared" si="8"/>
        <v>0</v>
      </c>
      <c r="AF27" s="41"/>
      <c r="AG27" s="41" t="e">
        <f>+IF(AD27&gt;0,INT(($AD$4-B27)/VLOOKUP($B$2,Segédlet!$A$23:$B$29,2,FALSE)),0)</f>
        <v>#DIV/0!</v>
      </c>
      <c r="AH27" s="47" t="str">
        <f t="shared" si="9"/>
        <v/>
      </c>
      <c r="AI27" s="39"/>
      <c r="AJ27" s="39">
        <f t="shared" si="10"/>
        <v>0</v>
      </c>
      <c r="AK27" s="209">
        <f t="shared" si="11"/>
        <v>0</v>
      </c>
    </row>
    <row r="28" spans="1:37" ht="15" hidden="1" customHeight="1">
      <c r="A28" s="214" t="s">
        <v>671</v>
      </c>
      <c r="B28" s="153"/>
      <c r="C28" s="154"/>
      <c r="D28" s="144"/>
      <c r="E28" s="145"/>
      <c r="F28" s="146"/>
      <c r="G28" s="147" t="str">
        <f t="shared" si="4"/>
        <v xml:space="preserve"> </v>
      </c>
      <c r="H28" s="148" t="str">
        <f>+IF(YEAR(Címlap!$B$5)-M28&gt;18,"","J")</f>
        <v/>
      </c>
      <c r="I28" s="113"/>
      <c r="J28" s="113"/>
      <c r="K28" s="183"/>
      <c r="L28" s="114"/>
      <c r="M28" s="114"/>
      <c r="N28" s="120"/>
      <c r="O28" s="116"/>
      <c r="P28" s="116"/>
      <c r="Q28" s="116"/>
      <c r="R28" s="117"/>
      <c r="S28" s="116"/>
      <c r="T28" s="226"/>
      <c r="U28" s="149">
        <f t="shared" si="0"/>
        <v>0</v>
      </c>
      <c r="V28" s="122"/>
      <c r="W28" s="116"/>
      <c r="X28" s="117"/>
      <c r="Y28" s="150">
        <f t="shared" si="1"/>
        <v>0</v>
      </c>
      <c r="Z28" s="155" t="e">
        <f t="shared" si="5"/>
        <v>#DIV/0!</v>
      </c>
      <c r="AA28" s="152">
        <f t="shared" si="6"/>
        <v>0</v>
      </c>
      <c r="AB28" s="50" t="str">
        <f t="shared" si="7"/>
        <v>F1A jun.</v>
      </c>
      <c r="AC28" s="50" t="s">
        <v>609</v>
      </c>
      <c r="AD28" s="41" t="e">
        <f>+IF(AND(OR(B28&lt;=$AG$4,U28=$U$6),B28&lt;15),ROUNDUP(AVERAGEIFS(Segédlet!$B$6:$B$19,Segédlet!$A$6:$A$19,"&gt;="&amp;$B28,Segédlet!$A$6:$A$19,"&lt;"&amp;($B28+$AE28)),0),0)</f>
        <v>#DIV/0!</v>
      </c>
      <c r="AE28" s="41">
        <f t="shared" si="8"/>
        <v>0</v>
      </c>
      <c r="AF28" s="41"/>
      <c r="AG28" s="41" t="e">
        <f>+IF(AD28&gt;0,INT(($AD$4-B28)/VLOOKUP($B$2,Segédlet!$A$23:$B$29,2,FALSE)),0)</f>
        <v>#DIV/0!</v>
      </c>
      <c r="AH28" s="47" t="str">
        <f t="shared" si="9"/>
        <v/>
      </c>
      <c r="AI28" s="39"/>
      <c r="AJ28" s="39">
        <f t="shared" si="10"/>
        <v>0</v>
      </c>
      <c r="AK28" s="209">
        <f t="shared" si="11"/>
        <v>0</v>
      </c>
    </row>
    <row r="29" spans="1:37" ht="15" hidden="1" customHeight="1">
      <c r="A29" s="214" t="s">
        <v>675</v>
      </c>
      <c r="B29" s="153"/>
      <c r="C29" s="154"/>
      <c r="D29" s="144"/>
      <c r="E29" s="145"/>
      <c r="F29" s="146"/>
      <c r="G29" s="147" t="str">
        <f t="shared" si="4"/>
        <v xml:space="preserve"> </v>
      </c>
      <c r="H29" s="148" t="str">
        <f>+IF(YEAR(Címlap!$B$5)-M29&gt;18,"","J")</f>
        <v/>
      </c>
      <c r="I29" s="158"/>
      <c r="J29" s="159"/>
      <c r="K29" s="178"/>
      <c r="L29" s="160"/>
      <c r="M29" s="162"/>
      <c r="N29" s="120"/>
      <c r="O29" s="116"/>
      <c r="P29" s="116"/>
      <c r="Q29" s="116"/>
      <c r="R29" s="116"/>
      <c r="S29" s="116"/>
      <c r="T29" s="226"/>
      <c r="U29" s="149">
        <f t="shared" si="0"/>
        <v>0</v>
      </c>
      <c r="V29" s="123"/>
      <c r="W29" s="156"/>
      <c r="X29" s="161"/>
      <c r="Y29" s="150">
        <f t="shared" si="1"/>
        <v>0</v>
      </c>
      <c r="Z29" s="155" t="e">
        <f t="shared" si="5"/>
        <v>#DIV/0!</v>
      </c>
      <c r="AA29" s="152">
        <f t="shared" si="6"/>
        <v>0</v>
      </c>
      <c r="AB29" s="50" t="str">
        <f t="shared" si="7"/>
        <v>F1A jun.</v>
      </c>
      <c r="AC29" s="50" t="s">
        <v>609</v>
      </c>
      <c r="AD29" s="41" t="e">
        <f>+IF(AND(OR(B29&lt;=$AG$4,U29=$U$6),B29&lt;15),ROUNDUP(AVERAGEIFS(Segédlet!$B$6:$B$19,Segédlet!$A$6:$A$19,"&gt;="&amp;$B29,Segédlet!$A$6:$A$19,"&lt;"&amp;($B29+$AE29)),0),0)</f>
        <v>#DIV/0!</v>
      </c>
      <c r="AE29" s="41">
        <f t="shared" si="8"/>
        <v>0</v>
      </c>
      <c r="AF29" s="41"/>
      <c r="AG29" s="41" t="e">
        <f>+IF(AD29&gt;0,INT(($AD$4-B29)/VLOOKUP($B$2,Segédlet!$A$23:$B$29,2,FALSE)),0)</f>
        <v>#DIV/0!</v>
      </c>
      <c r="AH29" s="47" t="str">
        <f t="shared" si="9"/>
        <v/>
      </c>
      <c r="AI29" s="39"/>
      <c r="AJ29" s="39">
        <f t="shared" si="10"/>
        <v>0</v>
      </c>
      <c r="AK29" s="209">
        <f t="shared" si="11"/>
        <v>0</v>
      </c>
    </row>
    <row r="30" spans="1:37" ht="15" hidden="1" customHeight="1">
      <c r="A30" s="214" t="s">
        <v>676</v>
      </c>
      <c r="B30" s="153"/>
      <c r="C30" s="154"/>
      <c r="D30" s="144"/>
      <c r="E30" s="145"/>
      <c r="F30" s="146"/>
      <c r="G30" s="147" t="str">
        <f t="shared" si="4"/>
        <v xml:space="preserve"> </v>
      </c>
      <c r="H30" s="148" t="str">
        <f>+IF(YEAR(Címlap!$B$5)-M30&gt;18,"","J")</f>
        <v/>
      </c>
      <c r="I30" s="167"/>
      <c r="J30" s="159"/>
      <c r="K30" s="181"/>
      <c r="L30" s="168"/>
      <c r="M30" s="162"/>
      <c r="N30" s="120"/>
      <c r="O30" s="116"/>
      <c r="P30" s="116"/>
      <c r="Q30" s="116"/>
      <c r="R30" s="116"/>
      <c r="S30" s="116"/>
      <c r="T30" s="226"/>
      <c r="U30" s="149">
        <f t="shared" si="0"/>
        <v>0</v>
      </c>
      <c r="V30" s="123"/>
      <c r="W30" s="156"/>
      <c r="X30" s="161"/>
      <c r="Y30" s="150">
        <f t="shared" si="1"/>
        <v>0</v>
      </c>
      <c r="Z30" s="155" t="e">
        <f t="shared" si="5"/>
        <v>#DIV/0!</v>
      </c>
      <c r="AA30" s="152">
        <f t="shared" si="6"/>
        <v>0</v>
      </c>
      <c r="AB30" s="50" t="str">
        <f t="shared" si="7"/>
        <v>F1A jun.</v>
      </c>
      <c r="AC30" s="50" t="s">
        <v>609</v>
      </c>
      <c r="AD30" s="41" t="e">
        <f>+IF(AND(OR(B30&lt;=$AG$4,U30=$U$6),B30&lt;15),ROUNDUP(AVERAGEIFS(Segédlet!$B$6:$B$19,Segédlet!$A$6:$A$19,"&gt;="&amp;$B30,Segédlet!$A$6:$A$19,"&lt;"&amp;($B30+$AE30)),0),0)</f>
        <v>#DIV/0!</v>
      </c>
      <c r="AE30" s="41">
        <f t="shared" si="8"/>
        <v>0</v>
      </c>
      <c r="AF30" s="41"/>
      <c r="AG30" s="41" t="e">
        <f>+IF(AD30&gt;0,INT(($AD$4-B30)/VLOOKUP($B$2,Segédlet!$A$23:$B$29,2,FALSE)),0)</f>
        <v>#DIV/0!</v>
      </c>
      <c r="AH30" s="47" t="str">
        <f t="shared" si="9"/>
        <v/>
      </c>
      <c r="AI30" s="39"/>
      <c r="AJ30" s="39">
        <f t="shared" si="10"/>
        <v>0</v>
      </c>
      <c r="AK30" s="209">
        <f t="shared" si="11"/>
        <v>0</v>
      </c>
    </row>
    <row r="31" spans="1:37" ht="15" hidden="1" customHeight="1">
      <c r="A31" s="213" t="s">
        <v>679</v>
      </c>
      <c r="B31" s="153"/>
      <c r="C31" s="154"/>
      <c r="D31" s="144"/>
      <c r="E31" s="145"/>
      <c r="F31" s="146"/>
      <c r="G31" s="147" t="str">
        <f t="shared" si="4"/>
        <v xml:space="preserve"> </v>
      </c>
      <c r="H31" s="148" t="str">
        <f>+IF(YEAR(Címlap!$B$5)-M31&gt;18,"","J")</f>
        <v/>
      </c>
      <c r="I31" s="113"/>
      <c r="J31" s="113"/>
      <c r="K31" s="182"/>
      <c r="L31" s="169"/>
      <c r="M31" s="114"/>
      <c r="N31" s="120"/>
      <c r="O31" s="116"/>
      <c r="P31" s="116"/>
      <c r="Q31" s="116"/>
      <c r="R31" s="116"/>
      <c r="S31" s="116"/>
      <c r="T31" s="226"/>
      <c r="U31" s="149">
        <f t="shared" si="0"/>
        <v>0</v>
      </c>
      <c r="V31" s="123"/>
      <c r="W31" s="116"/>
      <c r="X31" s="117"/>
      <c r="Y31" s="150">
        <f t="shared" si="1"/>
        <v>0</v>
      </c>
      <c r="Z31" s="155" t="e">
        <f t="shared" si="5"/>
        <v>#DIV/0!</v>
      </c>
      <c r="AA31" s="152">
        <f t="shared" si="6"/>
        <v>0</v>
      </c>
      <c r="AB31" s="50" t="str">
        <f t="shared" si="7"/>
        <v>F1A jun.</v>
      </c>
      <c r="AC31" s="50" t="s">
        <v>609</v>
      </c>
      <c r="AD31" s="41" t="e">
        <f>+IF(AND(OR(B31&lt;=$AG$4,U31=$U$6),B31&lt;15),ROUNDUP(AVERAGEIFS(Segédlet!$B$6:$B$19,Segédlet!$A$6:$A$19,"&gt;="&amp;$B31,Segédlet!$A$6:$A$19,"&lt;"&amp;($B31+$AE31)),0),0)</f>
        <v>#DIV/0!</v>
      </c>
      <c r="AE31" s="41">
        <f t="shared" si="8"/>
        <v>0</v>
      </c>
      <c r="AF31" s="41"/>
      <c r="AG31" s="41" t="e">
        <f>+IF(AD31&gt;0,INT(($AD$4-B31)/VLOOKUP($B$2,Segédlet!$A$23:$B$29,2,FALSE)),0)</f>
        <v>#DIV/0!</v>
      </c>
      <c r="AH31" s="47" t="str">
        <f t="shared" si="9"/>
        <v/>
      </c>
      <c r="AI31" s="39"/>
      <c r="AJ31" s="39">
        <f t="shared" si="10"/>
        <v>0</v>
      </c>
      <c r="AK31" s="209">
        <f t="shared" si="11"/>
        <v>0</v>
      </c>
    </row>
    <row r="32" spans="1:37" ht="15" hidden="1" customHeight="1">
      <c r="A32" s="213" t="s">
        <v>175</v>
      </c>
      <c r="B32" s="153"/>
      <c r="C32" s="154"/>
      <c r="D32" s="144"/>
      <c r="E32" s="145"/>
      <c r="F32" s="146"/>
      <c r="G32" s="147" t="str">
        <f t="shared" si="4"/>
        <v xml:space="preserve"> </v>
      </c>
      <c r="H32" s="148" t="str">
        <f>+IF(YEAR(Címlap!$B$5)-M32&gt;18,"","J")</f>
        <v/>
      </c>
      <c r="I32" s="158"/>
      <c r="J32" s="159"/>
      <c r="K32" s="178"/>
      <c r="L32" s="160"/>
      <c r="M32" s="162"/>
      <c r="N32" s="120"/>
      <c r="O32" s="116"/>
      <c r="P32" s="116"/>
      <c r="Q32" s="116"/>
      <c r="R32" s="116"/>
      <c r="S32" s="116"/>
      <c r="T32" s="226"/>
      <c r="U32" s="149">
        <f t="shared" si="0"/>
        <v>0</v>
      </c>
      <c r="V32" s="123"/>
      <c r="W32" s="156"/>
      <c r="X32" s="161"/>
      <c r="Y32" s="150">
        <f t="shared" si="1"/>
        <v>0</v>
      </c>
      <c r="Z32" s="155" t="e">
        <f t="shared" si="5"/>
        <v>#DIV/0!</v>
      </c>
      <c r="AA32" s="152">
        <f t="shared" si="6"/>
        <v>0</v>
      </c>
      <c r="AB32" s="50" t="str">
        <f t="shared" si="7"/>
        <v>F1A jun.</v>
      </c>
      <c r="AC32" s="50" t="s">
        <v>609</v>
      </c>
      <c r="AD32" s="41" t="e">
        <f>+IF(AND(OR(B32&lt;=$AG$4,U32=$U$6),B32&lt;15),ROUNDUP(AVERAGEIFS(Segédlet!$B$6:$B$19,Segédlet!$A$6:$A$19,"&gt;="&amp;$B32,Segédlet!$A$6:$A$19,"&lt;"&amp;($B32+$AE32)),0),0)</f>
        <v>#DIV/0!</v>
      </c>
      <c r="AE32" s="41">
        <f t="shared" si="8"/>
        <v>0</v>
      </c>
      <c r="AF32" s="41"/>
      <c r="AG32" s="41" t="e">
        <f>+IF(AD32&gt;0,INT(($AD$4-B32)/VLOOKUP($B$2,Segédlet!$A$23:$B$29,2,FALSE)),0)</f>
        <v>#DIV/0!</v>
      </c>
      <c r="AH32" s="47" t="str">
        <f t="shared" si="9"/>
        <v/>
      </c>
      <c r="AI32" s="39"/>
      <c r="AJ32" s="39">
        <f t="shared" si="10"/>
        <v>0</v>
      </c>
      <c r="AK32" s="209">
        <f t="shared" si="11"/>
        <v>0</v>
      </c>
    </row>
    <row r="33" spans="1:37" ht="15" hidden="1" customHeight="1">
      <c r="A33" s="214" t="s">
        <v>172</v>
      </c>
      <c r="B33" s="153"/>
      <c r="C33" s="154"/>
      <c r="D33" s="144"/>
      <c r="E33" s="145"/>
      <c r="F33" s="146"/>
      <c r="G33" s="147" t="str">
        <f t="shared" si="4"/>
        <v xml:space="preserve"> </v>
      </c>
      <c r="H33" s="148" t="str">
        <f>+IF(YEAR(Címlap!$B$5)-M33&gt;18,"","J")</f>
        <v/>
      </c>
      <c r="I33" s="113"/>
      <c r="J33" s="113"/>
      <c r="K33" s="183"/>
      <c r="L33" s="114"/>
      <c r="M33" s="114"/>
      <c r="N33" s="120"/>
      <c r="O33" s="116"/>
      <c r="P33" s="116"/>
      <c r="Q33" s="116"/>
      <c r="R33" s="117"/>
      <c r="S33" s="116"/>
      <c r="T33" s="226"/>
      <c r="U33" s="149">
        <f t="shared" si="0"/>
        <v>0</v>
      </c>
      <c r="V33" s="123"/>
      <c r="W33" s="116"/>
      <c r="X33" s="117"/>
      <c r="Y33" s="150">
        <f t="shared" si="1"/>
        <v>0</v>
      </c>
      <c r="Z33" s="155" t="e">
        <f t="shared" si="5"/>
        <v>#DIV/0!</v>
      </c>
      <c r="AA33" s="152">
        <f t="shared" si="6"/>
        <v>0</v>
      </c>
      <c r="AB33" s="50" t="str">
        <f t="shared" si="7"/>
        <v>F1A jun.</v>
      </c>
      <c r="AC33" s="50" t="s">
        <v>609</v>
      </c>
      <c r="AD33" s="41" t="e">
        <f>+IF(AND(OR(B33&lt;=$AG$4,U33=$U$6),B33&lt;15),ROUNDUP(AVERAGEIFS(Segédlet!$B$6:$B$19,Segédlet!$A$6:$A$19,"&gt;="&amp;$B33,Segédlet!$A$6:$A$19,"&lt;"&amp;($B33+$AE33)),0),0)</f>
        <v>#DIV/0!</v>
      </c>
      <c r="AE33" s="41">
        <f t="shared" si="8"/>
        <v>0</v>
      </c>
      <c r="AF33" s="41"/>
      <c r="AG33" s="41" t="e">
        <f>+IF(AD33&gt;0,INT(($AD$4-B33)/VLOOKUP($B$2,Segédlet!$A$23:$B$29,2,FALSE)),0)</f>
        <v>#DIV/0!</v>
      </c>
      <c r="AH33" s="47" t="str">
        <f t="shared" si="9"/>
        <v/>
      </c>
      <c r="AI33" s="39"/>
      <c r="AJ33" s="39">
        <f t="shared" si="10"/>
        <v>0</v>
      </c>
      <c r="AK33" s="209">
        <f t="shared" si="11"/>
        <v>0</v>
      </c>
    </row>
    <row r="34" spans="1:37" ht="15" hidden="1" customHeight="1">
      <c r="A34" s="213" t="s">
        <v>674</v>
      </c>
      <c r="B34" s="153"/>
      <c r="C34" s="154"/>
      <c r="D34" s="144"/>
      <c r="E34" s="145"/>
      <c r="F34" s="146"/>
      <c r="G34" s="147" t="str">
        <f t="shared" si="4"/>
        <v xml:space="preserve"> </v>
      </c>
      <c r="H34" s="148" t="str">
        <f>+IF(YEAR(Címlap!$B$5)-M34&gt;18,"","J")</f>
        <v/>
      </c>
      <c r="I34" s="158"/>
      <c r="J34" s="159"/>
      <c r="K34" s="178"/>
      <c r="L34" s="160"/>
      <c r="M34" s="162"/>
      <c r="N34" s="120"/>
      <c r="O34" s="116"/>
      <c r="P34" s="116"/>
      <c r="Q34" s="116"/>
      <c r="R34" s="117"/>
      <c r="S34" s="116"/>
      <c r="T34" s="226"/>
      <c r="U34" s="149">
        <f t="shared" si="0"/>
        <v>0</v>
      </c>
      <c r="V34" s="123"/>
      <c r="W34" s="156"/>
      <c r="X34" s="161"/>
      <c r="Y34" s="150">
        <f t="shared" si="1"/>
        <v>0</v>
      </c>
      <c r="Z34" s="155" t="e">
        <f t="shared" si="5"/>
        <v>#DIV/0!</v>
      </c>
      <c r="AA34" s="152">
        <f t="shared" si="6"/>
        <v>0</v>
      </c>
      <c r="AB34" s="50" t="str">
        <f t="shared" si="7"/>
        <v>F1A jun.</v>
      </c>
      <c r="AC34" s="50" t="s">
        <v>609</v>
      </c>
      <c r="AD34" s="41" t="e">
        <f>+IF(AND(OR(B34&lt;=$AG$4,U34=$U$6),B34&lt;15),ROUNDUP(AVERAGEIFS(Segédlet!$B$6:$B$19,Segédlet!$A$6:$A$19,"&gt;="&amp;$B34,Segédlet!$A$6:$A$19,"&lt;"&amp;($B34+$AE34)),0),0)</f>
        <v>#DIV/0!</v>
      </c>
      <c r="AE34" s="41">
        <f t="shared" si="8"/>
        <v>0</v>
      </c>
      <c r="AF34" s="41"/>
      <c r="AG34" s="41" t="e">
        <f>+IF(AD34&gt;0,INT(($AD$4-B34)/VLOOKUP($B$2,Segédlet!$A$23:$B$29,2,FALSE)),0)</f>
        <v>#DIV/0!</v>
      </c>
      <c r="AH34" s="47" t="str">
        <f t="shared" si="9"/>
        <v/>
      </c>
      <c r="AI34" s="39"/>
      <c r="AJ34" s="39">
        <f t="shared" si="10"/>
        <v>0</v>
      </c>
      <c r="AK34" s="209">
        <f t="shared" si="11"/>
        <v>0</v>
      </c>
    </row>
    <row r="35" spans="1:37" ht="15" hidden="1" customHeight="1">
      <c r="A35" s="213" t="s">
        <v>677</v>
      </c>
      <c r="B35" s="153"/>
      <c r="C35" s="154"/>
      <c r="D35" s="144"/>
      <c r="E35" s="145"/>
      <c r="F35" s="146"/>
      <c r="G35" s="147" t="str">
        <f t="shared" si="4"/>
        <v xml:space="preserve"> </v>
      </c>
      <c r="H35" s="148" t="str">
        <f>+IF(YEAR(Címlap!$B$5)-M35&gt;18,"","J")</f>
        <v/>
      </c>
      <c r="I35" s="158"/>
      <c r="J35" s="159"/>
      <c r="K35" s="178"/>
      <c r="L35" s="160"/>
      <c r="M35" s="162"/>
      <c r="N35" s="120"/>
      <c r="O35" s="116"/>
      <c r="P35" s="116"/>
      <c r="Q35" s="116"/>
      <c r="R35" s="116"/>
      <c r="S35" s="116"/>
      <c r="T35" s="226"/>
      <c r="U35" s="149">
        <f t="shared" si="0"/>
        <v>0</v>
      </c>
      <c r="V35" s="123"/>
      <c r="W35" s="156"/>
      <c r="X35" s="161"/>
      <c r="Y35" s="150">
        <f t="shared" si="1"/>
        <v>0</v>
      </c>
      <c r="Z35" s="155" t="e">
        <f t="shared" si="5"/>
        <v>#DIV/0!</v>
      </c>
      <c r="AA35" s="152">
        <f t="shared" si="6"/>
        <v>0</v>
      </c>
      <c r="AB35" s="50" t="str">
        <f t="shared" si="7"/>
        <v>F1A jun.</v>
      </c>
      <c r="AC35" s="50" t="s">
        <v>609</v>
      </c>
      <c r="AD35" s="41" t="e">
        <f>+IF(AND(OR(B35&lt;=$AG$4,U35=$U$6),B35&lt;15),ROUNDUP(AVERAGEIFS(Segédlet!$B$6:$B$19,Segédlet!$A$6:$A$19,"&gt;="&amp;$B35,Segédlet!$A$6:$A$19,"&lt;"&amp;($B35+$AE35)),0),0)</f>
        <v>#DIV/0!</v>
      </c>
      <c r="AE35" s="41">
        <f t="shared" si="8"/>
        <v>0</v>
      </c>
      <c r="AF35" s="41"/>
      <c r="AG35" s="41" t="e">
        <f>+IF(AD35&gt;0,INT(($AD$4-B35)/VLOOKUP($B$2,Segédlet!$A$23:$B$29,2,FALSE)),0)</f>
        <v>#DIV/0!</v>
      </c>
      <c r="AH35" s="47" t="str">
        <f t="shared" si="9"/>
        <v/>
      </c>
      <c r="AI35" s="39"/>
      <c r="AJ35" s="39">
        <f t="shared" si="10"/>
        <v>0</v>
      </c>
      <c r="AK35" s="209">
        <f t="shared" si="11"/>
        <v>0</v>
      </c>
    </row>
    <row r="36" spans="1:37" ht="15" hidden="1" customHeight="1">
      <c r="A36" s="213" t="s">
        <v>670</v>
      </c>
      <c r="B36" s="153"/>
      <c r="C36" s="154"/>
      <c r="D36" s="144"/>
      <c r="E36" s="145"/>
      <c r="F36" s="146"/>
      <c r="G36" s="147" t="str">
        <f t="shared" si="4"/>
        <v xml:space="preserve"> </v>
      </c>
      <c r="H36" s="148" t="str">
        <f>+IF(YEAR(Címlap!$B$5)-M36&gt;18,"","J")</f>
        <v/>
      </c>
      <c r="I36" s="158"/>
      <c r="J36" s="159"/>
      <c r="K36" s="178"/>
      <c r="L36" s="160"/>
      <c r="M36" s="162"/>
      <c r="N36" s="120"/>
      <c r="O36" s="116"/>
      <c r="P36" s="116"/>
      <c r="Q36" s="116"/>
      <c r="R36" s="116"/>
      <c r="S36" s="116"/>
      <c r="T36" s="226"/>
      <c r="U36" s="149">
        <f t="shared" si="0"/>
        <v>0</v>
      </c>
      <c r="V36" s="123"/>
      <c r="W36" s="156"/>
      <c r="X36" s="161"/>
      <c r="Y36" s="150">
        <f t="shared" si="1"/>
        <v>0</v>
      </c>
      <c r="Z36" s="155" t="e">
        <f t="shared" si="5"/>
        <v>#DIV/0!</v>
      </c>
      <c r="AA36" s="152">
        <f t="shared" si="6"/>
        <v>0</v>
      </c>
      <c r="AB36" s="50" t="str">
        <f t="shared" si="7"/>
        <v>F1A jun.</v>
      </c>
      <c r="AC36" s="50" t="s">
        <v>609</v>
      </c>
      <c r="AD36" s="41" t="e">
        <f>+IF(AND(OR(B36&lt;=$AG$4,U36=$U$6),B36&lt;15),ROUNDUP(AVERAGEIFS(Segédlet!$B$6:$B$19,Segédlet!$A$6:$A$19,"&gt;="&amp;$B36,Segédlet!$A$6:$A$19,"&lt;"&amp;($B36+$AE36)),0),0)</f>
        <v>#DIV/0!</v>
      </c>
      <c r="AE36" s="41">
        <f t="shared" si="8"/>
        <v>0</v>
      </c>
      <c r="AF36" s="41"/>
      <c r="AG36" s="41" t="e">
        <f>+IF(AD36&gt;0,INT(($AD$4-B36)/VLOOKUP($B$2,Segédlet!$A$23:$B$29,2,FALSE)),0)</f>
        <v>#DIV/0!</v>
      </c>
      <c r="AH36" s="47" t="str">
        <f t="shared" si="9"/>
        <v/>
      </c>
      <c r="AI36" s="39"/>
      <c r="AJ36" s="39">
        <f t="shared" si="10"/>
        <v>0</v>
      </c>
      <c r="AK36" s="209">
        <f t="shared" si="11"/>
        <v>0</v>
      </c>
    </row>
    <row r="37" spans="1:37" ht="15" hidden="1" customHeight="1">
      <c r="A37" s="213" t="s">
        <v>670</v>
      </c>
      <c r="B37" s="153"/>
      <c r="C37" s="154"/>
      <c r="D37" s="144"/>
      <c r="E37" s="145"/>
      <c r="F37" s="146"/>
      <c r="G37" s="147" t="str">
        <f t="shared" si="4"/>
        <v xml:space="preserve"> </v>
      </c>
      <c r="H37" s="148" t="str">
        <f>+IF(YEAR(Címlap!$B$5)-M37&gt;18,"","J")</f>
        <v/>
      </c>
      <c r="I37" s="158"/>
      <c r="J37" s="159"/>
      <c r="K37" s="178"/>
      <c r="L37" s="160"/>
      <c r="M37" s="162"/>
      <c r="N37" s="120"/>
      <c r="O37" s="116"/>
      <c r="P37" s="116"/>
      <c r="Q37" s="116"/>
      <c r="R37" s="116"/>
      <c r="S37" s="116"/>
      <c r="T37" s="226"/>
      <c r="U37" s="149">
        <f t="shared" si="0"/>
        <v>0</v>
      </c>
      <c r="V37" s="123"/>
      <c r="W37" s="156"/>
      <c r="X37" s="161"/>
      <c r="Y37" s="150">
        <f t="shared" si="1"/>
        <v>0</v>
      </c>
      <c r="Z37" s="155" t="e">
        <f t="shared" si="5"/>
        <v>#DIV/0!</v>
      </c>
      <c r="AA37" s="152">
        <f t="shared" si="6"/>
        <v>0</v>
      </c>
      <c r="AB37" s="50" t="str">
        <f t="shared" si="7"/>
        <v>F1A jun.</v>
      </c>
      <c r="AC37" s="50" t="s">
        <v>609</v>
      </c>
      <c r="AD37" s="41" t="e">
        <f>+IF(AND(OR(B37&lt;=$AG$4,U37=$U$6),B37&lt;15),ROUNDUP(AVERAGEIFS(Segédlet!$B$6:$B$19,Segédlet!$A$6:$A$19,"&gt;="&amp;$B37,Segédlet!$A$6:$A$19,"&lt;"&amp;($B37+$AE37)),0),0)</f>
        <v>#DIV/0!</v>
      </c>
      <c r="AE37" s="41">
        <f t="shared" si="8"/>
        <v>0</v>
      </c>
      <c r="AF37" s="41"/>
      <c r="AG37" s="41" t="e">
        <f>+IF(AD37&gt;0,INT(($AD$4-B37)/VLOOKUP($B$2,Segédlet!$A$23:$B$29,2,FALSE)),0)</f>
        <v>#DIV/0!</v>
      </c>
      <c r="AH37" s="47" t="str">
        <f t="shared" si="9"/>
        <v/>
      </c>
      <c r="AI37" s="39"/>
      <c r="AJ37" s="39">
        <f t="shared" si="10"/>
        <v>0</v>
      </c>
      <c r="AK37" s="209">
        <f t="shared" si="11"/>
        <v>0</v>
      </c>
    </row>
    <row r="38" spans="1:37" ht="15" hidden="1" customHeight="1">
      <c r="A38" s="214" t="s">
        <v>679</v>
      </c>
      <c r="B38" s="153"/>
      <c r="C38" s="154"/>
      <c r="D38" s="144"/>
      <c r="E38" s="145"/>
      <c r="F38" s="146"/>
      <c r="G38" s="147" t="str">
        <f t="shared" si="4"/>
        <v xml:space="preserve"> </v>
      </c>
      <c r="H38" s="148" t="str">
        <f>+IF(YEAR(Címlap!$B$5)-M38&gt;18,"","J")</f>
        <v/>
      </c>
      <c r="I38" s="158"/>
      <c r="J38" s="159"/>
      <c r="K38" s="178"/>
      <c r="L38" s="160"/>
      <c r="M38" s="162"/>
      <c r="N38" s="120"/>
      <c r="O38" s="116"/>
      <c r="P38" s="116"/>
      <c r="Q38" s="116"/>
      <c r="R38" s="117"/>
      <c r="S38" s="116"/>
      <c r="T38" s="226"/>
      <c r="U38" s="149">
        <f t="shared" ref="U38:U69" si="12">SUM(N38:T38)</f>
        <v>0</v>
      </c>
      <c r="V38" s="123"/>
      <c r="W38" s="156"/>
      <c r="X38" s="161"/>
      <c r="Y38" s="150">
        <f t="shared" ref="Y38:Y69" si="13">+U38+V38+W38+X38</f>
        <v>0</v>
      </c>
      <c r="Z38" s="155" t="e">
        <f t="shared" si="5"/>
        <v>#DIV/0!</v>
      </c>
      <c r="AA38" s="152">
        <f t="shared" si="6"/>
        <v>0</v>
      </c>
      <c r="AB38" s="50" t="str">
        <f t="shared" si="7"/>
        <v>F1A jun.</v>
      </c>
      <c r="AC38" s="50" t="s">
        <v>609</v>
      </c>
      <c r="AD38" s="41" t="e">
        <f>+IF(AND(OR(B38&lt;=$AG$4,U38=$U$6),B38&lt;15),ROUNDUP(AVERAGEIFS(Segédlet!$B$6:$B$19,Segédlet!$A$6:$A$19,"&gt;="&amp;$B38,Segédlet!$A$6:$A$19,"&lt;"&amp;($B38+$AE38)),0),0)</f>
        <v>#DIV/0!</v>
      </c>
      <c r="AE38" s="41">
        <f t="shared" si="8"/>
        <v>0</v>
      </c>
      <c r="AF38" s="41"/>
      <c r="AG38" s="41" t="e">
        <f>+IF(AD38&gt;0,INT(($AD$4-B38)/VLOOKUP($B$2,Segédlet!$A$23:$B$29,2,FALSE)),0)</f>
        <v>#DIV/0!</v>
      </c>
      <c r="AH38" s="47" t="str">
        <f t="shared" si="9"/>
        <v/>
      </c>
      <c r="AI38" s="39"/>
      <c r="AJ38" s="39">
        <f t="shared" si="10"/>
        <v>0</v>
      </c>
      <c r="AK38" s="209">
        <f t="shared" si="11"/>
        <v>0</v>
      </c>
    </row>
    <row r="39" spans="1:37" ht="15" hidden="1" customHeight="1">
      <c r="A39" s="214" t="s">
        <v>174</v>
      </c>
      <c r="B39" s="153"/>
      <c r="C39" s="154"/>
      <c r="D39" s="144"/>
      <c r="E39" s="145"/>
      <c r="F39" s="146"/>
      <c r="G39" s="147" t="str">
        <f t="shared" ref="G39:G70" si="14">UPPER(E39)&amp;" "&amp;F39</f>
        <v xml:space="preserve"> </v>
      </c>
      <c r="H39" s="148" t="str">
        <f>+IF(YEAR(Címlap!$B$5)-M39&gt;18,"","J")</f>
        <v/>
      </c>
      <c r="I39" s="158"/>
      <c r="J39" s="159"/>
      <c r="K39" s="178"/>
      <c r="L39" s="160"/>
      <c r="M39" s="162"/>
      <c r="N39" s="120"/>
      <c r="O39" s="116"/>
      <c r="P39" s="116"/>
      <c r="Q39" s="116"/>
      <c r="R39" s="117"/>
      <c r="S39" s="116"/>
      <c r="T39" s="226"/>
      <c r="U39" s="149">
        <f t="shared" si="12"/>
        <v>0</v>
      </c>
      <c r="V39" s="123"/>
      <c r="W39" s="156"/>
      <c r="X39" s="161"/>
      <c r="Y39" s="150">
        <f t="shared" si="13"/>
        <v>0</v>
      </c>
      <c r="Z39" s="155" t="e">
        <f t="shared" ref="Z39:Z73" si="15">+AD39+AG39</f>
        <v>#DIV/0!</v>
      </c>
      <c r="AA39" s="152">
        <f t="shared" ref="AA39:AA70" si="16">+U39/IF($U$6&gt;450,$U$6,450)</f>
        <v>0</v>
      </c>
      <c r="AB39" s="50" t="str">
        <f t="shared" ref="AB39:AB70" si="17">$B$2</f>
        <v>F1A jun.</v>
      </c>
      <c r="AC39" s="50" t="s">
        <v>609</v>
      </c>
      <c r="AD39" s="41" t="e">
        <f>+IF(AND(OR(B39&lt;=$AG$4,U39=$U$6),B39&lt;15),ROUNDUP(AVERAGEIFS(Segédlet!$B$6:$B$19,Segédlet!$A$6:$A$19,"&gt;="&amp;$B39,Segédlet!$A$6:$A$19,"&lt;"&amp;($B39+$AE39)),0),0)</f>
        <v>#DIV/0!</v>
      </c>
      <c r="AE39" s="41">
        <f t="shared" ref="AE39:AE70" si="18">+COUNTIF($B$7:$B$101,B39)</f>
        <v>0</v>
      </c>
      <c r="AF39" s="41"/>
      <c r="AG39" s="41" t="e">
        <f>+IF(AD39&gt;0,INT(($AD$4-B39)/VLOOKUP($B$2,Segédlet!$A$23:$B$29,2,FALSE)),0)</f>
        <v>#DIV/0!</v>
      </c>
      <c r="AH39" s="47" t="str">
        <f t="shared" ref="AH39:AH70" si="19">IF($U39=0,"",$AA39)</f>
        <v/>
      </c>
      <c r="AI39" s="39"/>
      <c r="AJ39" s="39">
        <f t="shared" ref="AJ39:AJ70" si="20">+IF(H39="J",Y39,0)</f>
        <v>0</v>
      </c>
      <c r="AK39" s="209">
        <f t="shared" ref="AK39:AK70" si="21">U39/$U$6</f>
        <v>0</v>
      </c>
    </row>
    <row r="40" spans="1:37" ht="15" hidden="1" customHeight="1">
      <c r="A40" s="214" t="s">
        <v>175</v>
      </c>
      <c r="B40" s="153"/>
      <c r="C40" s="154"/>
      <c r="D40" s="144"/>
      <c r="E40" s="145"/>
      <c r="F40" s="146"/>
      <c r="G40" s="147" t="str">
        <f t="shared" si="14"/>
        <v xml:space="preserve"> </v>
      </c>
      <c r="H40" s="148" t="str">
        <f>+IF(YEAR(Címlap!$B$5)-M40&gt;18,"","J")</f>
        <v/>
      </c>
      <c r="I40" s="113"/>
      <c r="J40" s="113"/>
      <c r="K40" s="183"/>
      <c r="L40" s="114"/>
      <c r="M40" s="114"/>
      <c r="N40" s="120"/>
      <c r="O40" s="116"/>
      <c r="P40" s="116"/>
      <c r="Q40" s="116"/>
      <c r="R40" s="117"/>
      <c r="S40" s="116"/>
      <c r="T40" s="226"/>
      <c r="U40" s="149">
        <f t="shared" si="12"/>
        <v>0</v>
      </c>
      <c r="V40" s="123"/>
      <c r="W40" s="156"/>
      <c r="X40" s="117"/>
      <c r="Y40" s="150">
        <f t="shared" si="13"/>
        <v>0</v>
      </c>
      <c r="Z40" s="155" t="e">
        <f t="shared" si="15"/>
        <v>#DIV/0!</v>
      </c>
      <c r="AA40" s="152">
        <f t="shared" si="16"/>
        <v>0</v>
      </c>
      <c r="AB40" s="50" t="str">
        <f t="shared" si="17"/>
        <v>F1A jun.</v>
      </c>
      <c r="AC40" s="50" t="s">
        <v>609</v>
      </c>
      <c r="AD40" s="41" t="e">
        <f>+IF(AND(OR(B40&lt;=$AG$4,U40=$U$6),B40&lt;15),ROUNDUP(AVERAGEIFS(Segédlet!$B$6:$B$19,Segédlet!$A$6:$A$19,"&gt;="&amp;$B40,Segédlet!$A$6:$A$19,"&lt;"&amp;($B40+$AE40)),0),0)</f>
        <v>#DIV/0!</v>
      </c>
      <c r="AE40" s="41">
        <f t="shared" si="18"/>
        <v>0</v>
      </c>
      <c r="AF40" s="41"/>
      <c r="AG40" s="41" t="e">
        <f>+IF(AD40&gt;0,INT(($AD$4-B40)/VLOOKUP($B$2,Segédlet!$A$23:$B$29,2,FALSE)),0)</f>
        <v>#DIV/0!</v>
      </c>
      <c r="AH40" s="47" t="str">
        <f t="shared" si="19"/>
        <v/>
      </c>
      <c r="AI40" s="39"/>
      <c r="AJ40" s="39">
        <f t="shared" si="20"/>
        <v>0</v>
      </c>
      <c r="AK40" s="209">
        <f t="shared" si="21"/>
        <v>0</v>
      </c>
    </row>
    <row r="41" spans="1:37" ht="15" hidden="1" customHeight="1">
      <c r="A41" s="213" t="s">
        <v>677</v>
      </c>
      <c r="B41" s="153"/>
      <c r="C41" s="154"/>
      <c r="D41" s="144"/>
      <c r="E41" s="145"/>
      <c r="F41" s="146"/>
      <c r="G41" s="147" t="str">
        <f t="shared" si="14"/>
        <v xml:space="preserve"> </v>
      </c>
      <c r="H41" s="148" t="str">
        <f>+IF(YEAR(Címlap!$B$5)-M41&gt;18,"","J")</f>
        <v/>
      </c>
      <c r="I41" s="158"/>
      <c r="J41" s="159"/>
      <c r="K41" s="178"/>
      <c r="L41" s="160"/>
      <c r="M41" s="160"/>
      <c r="N41" s="120"/>
      <c r="O41" s="116"/>
      <c r="P41" s="116"/>
      <c r="Q41" s="116"/>
      <c r="R41" s="117"/>
      <c r="S41" s="116"/>
      <c r="T41" s="226"/>
      <c r="U41" s="149">
        <f t="shared" si="12"/>
        <v>0</v>
      </c>
      <c r="V41" s="123"/>
      <c r="W41" s="156"/>
      <c r="X41" s="161"/>
      <c r="Y41" s="150">
        <f t="shared" si="13"/>
        <v>0</v>
      </c>
      <c r="Z41" s="155" t="e">
        <f t="shared" si="15"/>
        <v>#DIV/0!</v>
      </c>
      <c r="AA41" s="152">
        <f t="shared" si="16"/>
        <v>0</v>
      </c>
      <c r="AB41" s="50" t="str">
        <f t="shared" si="17"/>
        <v>F1A jun.</v>
      </c>
      <c r="AC41" s="50" t="s">
        <v>609</v>
      </c>
      <c r="AD41" s="41" t="e">
        <f>+IF(AND(OR(B41&lt;=$AG$4,U41=$U$6),B41&lt;15),ROUNDUP(AVERAGEIFS(Segédlet!$B$6:$B$19,Segédlet!$A$6:$A$19,"&gt;="&amp;$B41,Segédlet!$A$6:$A$19,"&lt;"&amp;($B41+$AE41)),0),0)</f>
        <v>#DIV/0!</v>
      </c>
      <c r="AE41" s="41">
        <f t="shared" si="18"/>
        <v>0</v>
      </c>
      <c r="AF41" s="41"/>
      <c r="AG41" s="41" t="e">
        <f>+IF(AD41&gt;0,INT(($AD$4-B41)/VLOOKUP($B$2,Segédlet!$A$23:$B$29,2,FALSE)),0)</f>
        <v>#DIV/0!</v>
      </c>
      <c r="AH41" s="47" t="str">
        <f t="shared" si="19"/>
        <v/>
      </c>
      <c r="AI41" s="39"/>
      <c r="AJ41" s="39">
        <f t="shared" si="20"/>
        <v>0</v>
      </c>
      <c r="AK41" s="209">
        <f t="shared" si="21"/>
        <v>0</v>
      </c>
    </row>
    <row r="42" spans="1:37" ht="15" hidden="1" customHeight="1">
      <c r="A42" s="214" t="s">
        <v>174</v>
      </c>
      <c r="B42" s="153"/>
      <c r="C42" s="154"/>
      <c r="D42" s="144"/>
      <c r="E42" s="145"/>
      <c r="F42" s="146"/>
      <c r="G42" s="147" t="str">
        <f t="shared" si="14"/>
        <v xml:space="preserve"> </v>
      </c>
      <c r="H42" s="148" t="str">
        <f>+IF(YEAR(Címlap!$B$5)-M42&gt;18,"","J")</f>
        <v/>
      </c>
      <c r="I42" s="158"/>
      <c r="J42" s="159"/>
      <c r="K42" s="178"/>
      <c r="L42" s="162"/>
      <c r="M42" s="162"/>
      <c r="N42" s="120"/>
      <c r="O42" s="116"/>
      <c r="P42" s="116"/>
      <c r="Q42" s="116"/>
      <c r="R42" s="116"/>
      <c r="S42" s="116"/>
      <c r="T42" s="226"/>
      <c r="U42" s="149">
        <f t="shared" si="12"/>
        <v>0</v>
      </c>
      <c r="V42" s="123"/>
      <c r="W42" s="156"/>
      <c r="X42" s="161"/>
      <c r="Y42" s="150">
        <f t="shared" si="13"/>
        <v>0</v>
      </c>
      <c r="Z42" s="155" t="e">
        <f t="shared" si="15"/>
        <v>#DIV/0!</v>
      </c>
      <c r="AA42" s="152">
        <f t="shared" si="16"/>
        <v>0</v>
      </c>
      <c r="AB42" s="50" t="str">
        <f t="shared" si="17"/>
        <v>F1A jun.</v>
      </c>
      <c r="AC42" s="50" t="s">
        <v>609</v>
      </c>
      <c r="AD42" s="41" t="e">
        <f>+IF(AND(OR(B42&lt;=$AG$4,U42=$U$6),B42&lt;15),ROUNDUP(AVERAGEIFS(Segédlet!$B$6:$B$19,Segédlet!$A$6:$A$19,"&gt;="&amp;$B42,Segédlet!$A$6:$A$19,"&lt;"&amp;($B42+$AE42)),0),0)</f>
        <v>#DIV/0!</v>
      </c>
      <c r="AE42" s="41">
        <f t="shared" si="18"/>
        <v>0</v>
      </c>
      <c r="AF42" s="41"/>
      <c r="AG42" s="41" t="e">
        <f>+IF(AD42&gt;0,INT(($AD$4-B42)/VLOOKUP($B$2,Segédlet!$A$23:$B$29,2,FALSE)),0)</f>
        <v>#DIV/0!</v>
      </c>
      <c r="AH42" s="47" t="str">
        <f t="shared" si="19"/>
        <v/>
      </c>
      <c r="AI42" s="39"/>
      <c r="AJ42" s="39">
        <f t="shared" si="20"/>
        <v>0</v>
      </c>
      <c r="AK42" s="209">
        <f t="shared" si="21"/>
        <v>0</v>
      </c>
    </row>
    <row r="43" spans="1:37" ht="15" hidden="1" customHeight="1">
      <c r="A43" s="214" t="s">
        <v>678</v>
      </c>
      <c r="B43" s="153"/>
      <c r="C43" s="154"/>
      <c r="D43" s="144"/>
      <c r="E43" s="145"/>
      <c r="F43" s="146"/>
      <c r="G43" s="147" t="str">
        <f t="shared" si="14"/>
        <v xml:space="preserve"> </v>
      </c>
      <c r="H43" s="148" t="str">
        <f>+IF(YEAR(Címlap!$B$5)-M43&gt;18,"","J")</f>
        <v/>
      </c>
      <c r="I43" s="158"/>
      <c r="J43" s="159"/>
      <c r="K43" s="178"/>
      <c r="L43" s="162"/>
      <c r="M43" s="162"/>
      <c r="N43" s="120"/>
      <c r="O43" s="116"/>
      <c r="P43" s="116"/>
      <c r="Q43" s="116"/>
      <c r="R43" s="116"/>
      <c r="S43" s="116"/>
      <c r="T43" s="226"/>
      <c r="U43" s="149">
        <f t="shared" si="12"/>
        <v>0</v>
      </c>
      <c r="V43" s="123"/>
      <c r="W43" s="156"/>
      <c r="X43" s="161"/>
      <c r="Y43" s="150">
        <f t="shared" si="13"/>
        <v>0</v>
      </c>
      <c r="Z43" s="155" t="e">
        <f t="shared" si="15"/>
        <v>#DIV/0!</v>
      </c>
      <c r="AA43" s="152">
        <f t="shared" si="16"/>
        <v>0</v>
      </c>
      <c r="AB43" s="50" t="str">
        <f t="shared" si="17"/>
        <v>F1A jun.</v>
      </c>
      <c r="AC43" s="50" t="s">
        <v>609</v>
      </c>
      <c r="AD43" s="41" t="e">
        <f>+IF(AND(OR(B43&lt;=$AG$4,U43=$U$6),B43&lt;15),ROUNDUP(AVERAGEIFS(Segédlet!$B$6:$B$19,Segédlet!$A$6:$A$19,"&gt;="&amp;$B43,Segédlet!$A$6:$A$19,"&lt;"&amp;($B43+$AE43)),0),0)</f>
        <v>#DIV/0!</v>
      </c>
      <c r="AE43" s="41">
        <f t="shared" si="18"/>
        <v>0</v>
      </c>
      <c r="AF43" s="41"/>
      <c r="AG43" s="41" t="e">
        <f>+IF(AD43&gt;0,INT(($AD$4-B43)/VLOOKUP($B$2,Segédlet!$A$23:$B$29,2,FALSE)),0)</f>
        <v>#DIV/0!</v>
      </c>
      <c r="AH43" s="47" t="str">
        <f t="shared" si="19"/>
        <v/>
      </c>
      <c r="AI43" s="39"/>
      <c r="AJ43" s="39">
        <f t="shared" si="20"/>
        <v>0</v>
      </c>
      <c r="AK43" s="209">
        <f t="shared" si="21"/>
        <v>0</v>
      </c>
    </row>
    <row r="44" spans="1:37" ht="15" hidden="1" customHeight="1">
      <c r="A44" s="213" t="s">
        <v>677</v>
      </c>
      <c r="B44" s="153"/>
      <c r="C44" s="154"/>
      <c r="D44" s="144"/>
      <c r="E44" s="145"/>
      <c r="F44" s="146"/>
      <c r="G44" s="147" t="str">
        <f t="shared" si="14"/>
        <v xml:space="preserve"> </v>
      </c>
      <c r="H44" s="148" t="str">
        <f>+IF(YEAR(Címlap!$B$5)-M44&gt;18,"","J")</f>
        <v/>
      </c>
      <c r="I44" s="158"/>
      <c r="J44" s="159"/>
      <c r="K44" s="178"/>
      <c r="L44" s="162"/>
      <c r="M44" s="162"/>
      <c r="N44" s="120"/>
      <c r="O44" s="116"/>
      <c r="P44" s="116"/>
      <c r="Q44" s="116"/>
      <c r="R44" s="116"/>
      <c r="S44" s="116"/>
      <c r="T44" s="226"/>
      <c r="U44" s="149">
        <f t="shared" si="12"/>
        <v>0</v>
      </c>
      <c r="V44" s="123"/>
      <c r="W44" s="156"/>
      <c r="X44" s="161"/>
      <c r="Y44" s="150">
        <f t="shared" si="13"/>
        <v>0</v>
      </c>
      <c r="Z44" s="155" t="e">
        <f t="shared" si="15"/>
        <v>#DIV/0!</v>
      </c>
      <c r="AA44" s="152">
        <f t="shared" si="16"/>
        <v>0</v>
      </c>
      <c r="AB44" s="50" t="str">
        <f t="shared" si="17"/>
        <v>F1A jun.</v>
      </c>
      <c r="AC44" s="50" t="s">
        <v>609</v>
      </c>
      <c r="AD44" s="41" t="e">
        <f>+IF(AND(OR(B44&lt;=$AG$4,U44=$U$6),B44&lt;15),ROUNDUP(AVERAGEIFS(Segédlet!$B$6:$B$19,Segédlet!$A$6:$A$19,"&gt;="&amp;$B44,Segédlet!$A$6:$A$19,"&lt;"&amp;($B44+$AE44)),0),0)</f>
        <v>#DIV/0!</v>
      </c>
      <c r="AE44" s="41">
        <f t="shared" si="18"/>
        <v>0</v>
      </c>
      <c r="AF44" s="41"/>
      <c r="AG44" s="41" t="e">
        <f>+IF(AD44&gt;0,INT(($AD$4-B44)/VLOOKUP($B$2,Segédlet!$A$23:$B$29,2,FALSE)),0)</f>
        <v>#DIV/0!</v>
      </c>
      <c r="AH44" s="47" t="str">
        <f t="shared" si="19"/>
        <v/>
      </c>
      <c r="AI44" s="39"/>
      <c r="AJ44" s="39">
        <f t="shared" si="20"/>
        <v>0</v>
      </c>
      <c r="AK44" s="209">
        <f t="shared" si="21"/>
        <v>0</v>
      </c>
    </row>
    <row r="45" spans="1:37" ht="15" hidden="1" customHeight="1">
      <c r="A45" s="214" t="s">
        <v>678</v>
      </c>
      <c r="B45" s="153"/>
      <c r="C45" s="154"/>
      <c r="D45" s="144"/>
      <c r="E45" s="145"/>
      <c r="F45" s="146"/>
      <c r="G45" s="147" t="str">
        <f t="shared" si="14"/>
        <v xml:space="preserve"> </v>
      </c>
      <c r="H45" s="148" t="str">
        <f>+IF(YEAR(Címlap!$B$5)-M45&gt;18,"","J")</f>
        <v/>
      </c>
      <c r="I45" s="158"/>
      <c r="J45" s="159"/>
      <c r="K45" s="178"/>
      <c r="L45" s="160"/>
      <c r="M45" s="162"/>
      <c r="N45" s="120"/>
      <c r="O45" s="116"/>
      <c r="P45" s="116"/>
      <c r="Q45" s="116"/>
      <c r="R45" s="116"/>
      <c r="S45" s="116"/>
      <c r="T45" s="226"/>
      <c r="U45" s="149">
        <f t="shared" si="12"/>
        <v>0</v>
      </c>
      <c r="V45" s="123"/>
      <c r="W45" s="156"/>
      <c r="X45" s="161"/>
      <c r="Y45" s="150">
        <f t="shared" si="13"/>
        <v>0</v>
      </c>
      <c r="Z45" s="155" t="e">
        <f t="shared" si="15"/>
        <v>#DIV/0!</v>
      </c>
      <c r="AA45" s="152">
        <f t="shared" si="16"/>
        <v>0</v>
      </c>
      <c r="AB45" s="50" t="str">
        <f t="shared" si="17"/>
        <v>F1A jun.</v>
      </c>
      <c r="AC45" s="50" t="s">
        <v>609</v>
      </c>
      <c r="AD45" s="41" t="e">
        <f>+IF(AND(OR(B45&lt;=$AG$4,U45=$U$6),B45&lt;15),ROUNDUP(AVERAGEIFS(Segédlet!$B$6:$B$19,Segédlet!$A$6:$A$19,"&gt;="&amp;$B45,Segédlet!$A$6:$A$19,"&lt;"&amp;($B45+$AE45)),0),0)</f>
        <v>#DIV/0!</v>
      </c>
      <c r="AE45" s="41">
        <f t="shared" si="18"/>
        <v>0</v>
      </c>
      <c r="AF45" s="41"/>
      <c r="AG45" s="41" t="e">
        <f>+IF(AD45&gt;0,INT(($AD$4-B45)/VLOOKUP($B$2,Segédlet!$A$23:$B$29,2,FALSE)),0)</f>
        <v>#DIV/0!</v>
      </c>
      <c r="AH45" s="47" t="str">
        <f t="shared" si="19"/>
        <v/>
      </c>
      <c r="AI45" s="39"/>
      <c r="AJ45" s="39">
        <f t="shared" si="20"/>
        <v>0</v>
      </c>
      <c r="AK45" s="209">
        <f t="shared" si="21"/>
        <v>0</v>
      </c>
    </row>
    <row r="46" spans="1:37" ht="15" hidden="1" customHeight="1">
      <c r="A46" s="213" t="s">
        <v>669</v>
      </c>
      <c r="B46" s="153"/>
      <c r="C46" s="154"/>
      <c r="D46" s="144"/>
      <c r="E46" s="145"/>
      <c r="F46" s="146"/>
      <c r="G46" s="147" t="str">
        <f t="shared" si="14"/>
        <v xml:space="preserve"> </v>
      </c>
      <c r="H46" s="148" t="str">
        <f>+IF(YEAR(Címlap!$B$5)-M46&gt;18,"","J")</f>
        <v/>
      </c>
      <c r="I46" s="158"/>
      <c r="J46" s="159"/>
      <c r="K46" s="178"/>
      <c r="L46" s="162"/>
      <c r="M46" s="162"/>
      <c r="N46" s="120"/>
      <c r="O46" s="116"/>
      <c r="P46" s="116"/>
      <c r="Q46" s="116"/>
      <c r="R46" s="117"/>
      <c r="S46" s="116"/>
      <c r="T46" s="226"/>
      <c r="U46" s="149">
        <f t="shared" si="12"/>
        <v>0</v>
      </c>
      <c r="V46" s="123"/>
      <c r="W46" s="156"/>
      <c r="X46" s="161"/>
      <c r="Y46" s="150">
        <f t="shared" si="13"/>
        <v>0</v>
      </c>
      <c r="Z46" s="155" t="e">
        <f t="shared" si="15"/>
        <v>#DIV/0!</v>
      </c>
      <c r="AA46" s="152">
        <f t="shared" si="16"/>
        <v>0</v>
      </c>
      <c r="AB46" s="50" t="str">
        <f t="shared" si="17"/>
        <v>F1A jun.</v>
      </c>
      <c r="AC46" s="50" t="s">
        <v>609</v>
      </c>
      <c r="AD46" s="41" t="e">
        <f>+IF(AND(OR(B46&lt;=$AG$4,U46=$U$6),B46&lt;15),ROUNDUP(AVERAGEIFS(Segédlet!$B$6:$B$19,Segédlet!$A$6:$A$19,"&gt;="&amp;$B46,Segédlet!$A$6:$A$19,"&lt;"&amp;($B46+$AE46)),0),0)</f>
        <v>#DIV/0!</v>
      </c>
      <c r="AE46" s="41">
        <f t="shared" si="18"/>
        <v>0</v>
      </c>
      <c r="AF46" s="41"/>
      <c r="AG46" s="41" t="e">
        <f>+IF(AD46&gt;0,INT(($AD$4-B46)/VLOOKUP($B$2,Segédlet!$A$23:$B$29,2,FALSE)),0)</f>
        <v>#DIV/0!</v>
      </c>
      <c r="AH46" s="47" t="str">
        <f t="shared" si="19"/>
        <v/>
      </c>
      <c r="AI46" s="39"/>
      <c r="AJ46" s="39">
        <f t="shared" si="20"/>
        <v>0</v>
      </c>
      <c r="AK46" s="209">
        <f t="shared" si="21"/>
        <v>0</v>
      </c>
    </row>
    <row r="47" spans="1:37" ht="15" hidden="1" customHeight="1">
      <c r="A47" s="214" t="s">
        <v>676</v>
      </c>
      <c r="B47" s="153"/>
      <c r="C47" s="154"/>
      <c r="D47" s="144"/>
      <c r="E47" s="145"/>
      <c r="F47" s="146"/>
      <c r="G47" s="147" t="str">
        <f t="shared" si="14"/>
        <v xml:space="preserve"> </v>
      </c>
      <c r="H47" s="148" t="str">
        <f>+IF(YEAR(Címlap!$B$5)-M47&gt;18,"","J")</f>
        <v/>
      </c>
      <c r="I47" s="158"/>
      <c r="J47" s="159"/>
      <c r="K47" s="178"/>
      <c r="L47" s="160"/>
      <c r="M47" s="162"/>
      <c r="N47" s="120"/>
      <c r="O47" s="116"/>
      <c r="P47" s="116"/>
      <c r="Q47" s="116"/>
      <c r="R47" s="117"/>
      <c r="S47" s="116"/>
      <c r="T47" s="226"/>
      <c r="U47" s="149">
        <f t="shared" si="12"/>
        <v>0</v>
      </c>
      <c r="V47" s="123"/>
      <c r="W47" s="156"/>
      <c r="X47" s="161"/>
      <c r="Y47" s="150">
        <f t="shared" si="13"/>
        <v>0</v>
      </c>
      <c r="Z47" s="155" t="e">
        <f t="shared" si="15"/>
        <v>#DIV/0!</v>
      </c>
      <c r="AA47" s="152">
        <f t="shared" si="16"/>
        <v>0</v>
      </c>
      <c r="AB47" s="50" t="str">
        <f t="shared" si="17"/>
        <v>F1A jun.</v>
      </c>
      <c r="AC47" s="50" t="s">
        <v>609</v>
      </c>
      <c r="AD47" s="41" t="e">
        <f>+IF(AND(OR(B47&lt;=$AG$4,U47=$U$6),B47&lt;15),ROUNDUP(AVERAGEIFS(Segédlet!$B$6:$B$19,Segédlet!$A$6:$A$19,"&gt;="&amp;$B47,Segédlet!$A$6:$A$19,"&lt;"&amp;($B47+$AE47)),0),0)</f>
        <v>#DIV/0!</v>
      </c>
      <c r="AE47" s="41">
        <f t="shared" si="18"/>
        <v>0</v>
      </c>
      <c r="AF47" s="41"/>
      <c r="AG47" s="41" t="e">
        <f>+IF(AD47&gt;0,INT(($AD$4-B47)/VLOOKUP($B$2,Segédlet!$A$23:$B$29,2,FALSE)),0)</f>
        <v>#DIV/0!</v>
      </c>
      <c r="AH47" s="47" t="str">
        <f t="shared" si="19"/>
        <v/>
      </c>
      <c r="AI47" s="39"/>
      <c r="AJ47" s="39">
        <f t="shared" si="20"/>
        <v>0</v>
      </c>
      <c r="AK47" s="209">
        <f t="shared" si="21"/>
        <v>0</v>
      </c>
    </row>
    <row r="48" spans="1:37" ht="15" hidden="1" customHeight="1">
      <c r="A48" s="214" t="s">
        <v>671</v>
      </c>
      <c r="B48" s="153"/>
      <c r="C48" s="154"/>
      <c r="D48" s="144"/>
      <c r="E48" s="145"/>
      <c r="F48" s="146"/>
      <c r="G48" s="147" t="str">
        <f t="shared" si="14"/>
        <v xml:space="preserve"> </v>
      </c>
      <c r="H48" s="148" t="str">
        <f>+IF(YEAR(Címlap!$B$5)-M48&gt;18,"","J")</f>
        <v/>
      </c>
      <c r="I48" s="158"/>
      <c r="J48" s="159"/>
      <c r="K48" s="178"/>
      <c r="L48" s="160"/>
      <c r="M48" s="162"/>
      <c r="N48" s="120"/>
      <c r="O48" s="116"/>
      <c r="P48" s="116"/>
      <c r="Q48" s="116"/>
      <c r="R48" s="117"/>
      <c r="S48" s="116"/>
      <c r="T48" s="226"/>
      <c r="U48" s="149">
        <f t="shared" si="12"/>
        <v>0</v>
      </c>
      <c r="V48" s="123"/>
      <c r="W48" s="156"/>
      <c r="X48" s="161"/>
      <c r="Y48" s="150">
        <f t="shared" si="13"/>
        <v>0</v>
      </c>
      <c r="Z48" s="155" t="e">
        <f t="shared" si="15"/>
        <v>#DIV/0!</v>
      </c>
      <c r="AA48" s="152">
        <f t="shared" si="16"/>
        <v>0</v>
      </c>
      <c r="AB48" s="50" t="str">
        <f t="shared" si="17"/>
        <v>F1A jun.</v>
      </c>
      <c r="AC48" s="50" t="s">
        <v>609</v>
      </c>
      <c r="AD48" s="41" t="e">
        <f>+IF(AND(OR(B48&lt;=$AG$4,U48=$U$6),B48&lt;15),ROUNDUP(AVERAGEIFS(Segédlet!$B$6:$B$19,Segédlet!$A$6:$A$19,"&gt;="&amp;$B48,Segédlet!$A$6:$A$19,"&lt;"&amp;($B48+$AE48)),0),0)</f>
        <v>#DIV/0!</v>
      </c>
      <c r="AE48" s="41">
        <f t="shared" si="18"/>
        <v>0</v>
      </c>
      <c r="AF48" s="41"/>
      <c r="AG48" s="41" t="e">
        <f>+IF(AD48&gt;0,INT(($AD$4-B48)/VLOOKUP($B$2,Segédlet!$A$23:$B$29,2,FALSE)),0)</f>
        <v>#DIV/0!</v>
      </c>
      <c r="AH48" s="47" t="str">
        <f t="shared" si="19"/>
        <v/>
      </c>
      <c r="AI48" s="39"/>
      <c r="AJ48" s="39">
        <f t="shared" si="20"/>
        <v>0</v>
      </c>
      <c r="AK48" s="209">
        <f t="shared" si="21"/>
        <v>0</v>
      </c>
    </row>
    <row r="49" spans="1:37" ht="15" hidden="1" customHeight="1">
      <c r="A49" s="214" t="s">
        <v>172</v>
      </c>
      <c r="B49" s="153"/>
      <c r="C49" s="154"/>
      <c r="D49" s="144"/>
      <c r="E49" s="145"/>
      <c r="F49" s="146"/>
      <c r="G49" s="147" t="str">
        <f t="shared" si="14"/>
        <v xml:space="preserve"> </v>
      </c>
      <c r="H49" s="148" t="str">
        <f>+IF(YEAR(Címlap!$B$5)-M49&gt;18,"","J")</f>
        <v/>
      </c>
      <c r="I49" s="158"/>
      <c r="J49" s="159"/>
      <c r="K49" s="178"/>
      <c r="L49" s="160"/>
      <c r="M49" s="162"/>
      <c r="N49" s="120"/>
      <c r="O49" s="116"/>
      <c r="P49" s="116"/>
      <c r="Q49" s="116"/>
      <c r="R49" s="117"/>
      <c r="S49" s="116"/>
      <c r="T49" s="226"/>
      <c r="U49" s="149">
        <f t="shared" si="12"/>
        <v>0</v>
      </c>
      <c r="V49" s="123"/>
      <c r="W49" s="156"/>
      <c r="X49" s="161"/>
      <c r="Y49" s="150">
        <f t="shared" si="13"/>
        <v>0</v>
      </c>
      <c r="Z49" s="155" t="e">
        <f t="shared" si="15"/>
        <v>#DIV/0!</v>
      </c>
      <c r="AA49" s="152">
        <f t="shared" si="16"/>
        <v>0</v>
      </c>
      <c r="AB49" s="50" t="str">
        <f t="shared" si="17"/>
        <v>F1A jun.</v>
      </c>
      <c r="AC49" s="50" t="s">
        <v>609</v>
      </c>
      <c r="AD49" s="41" t="e">
        <f>+IF(AND(OR(B49&lt;=$AG$4,U49=$U$6),B49&lt;15),ROUNDUP(AVERAGEIFS(Segédlet!$B$6:$B$19,Segédlet!$A$6:$A$19,"&gt;="&amp;$B49,Segédlet!$A$6:$A$19,"&lt;"&amp;($B49+$AE49)),0),0)</f>
        <v>#DIV/0!</v>
      </c>
      <c r="AE49" s="41">
        <f t="shared" si="18"/>
        <v>0</v>
      </c>
      <c r="AF49" s="41"/>
      <c r="AG49" s="41" t="e">
        <f>+IF(AD49&gt;0,INT(($AD$4-B49)/VLOOKUP($B$2,Segédlet!$A$23:$B$29,2,FALSE)),0)</f>
        <v>#DIV/0!</v>
      </c>
      <c r="AH49" s="47" t="str">
        <f t="shared" si="19"/>
        <v/>
      </c>
      <c r="AI49" s="39"/>
      <c r="AJ49" s="39">
        <f t="shared" si="20"/>
        <v>0</v>
      </c>
      <c r="AK49" s="209">
        <f t="shared" si="21"/>
        <v>0</v>
      </c>
    </row>
    <row r="50" spans="1:37" ht="15" hidden="1" customHeight="1">
      <c r="A50" s="214" t="s">
        <v>172</v>
      </c>
      <c r="B50" s="153"/>
      <c r="C50" s="154"/>
      <c r="D50" s="144"/>
      <c r="E50" s="145"/>
      <c r="F50" s="146"/>
      <c r="G50" s="147" t="str">
        <f t="shared" si="14"/>
        <v xml:space="preserve"> </v>
      </c>
      <c r="H50" s="148" t="str">
        <f>+IF(YEAR(Címlap!$B$5)-M50&gt;18,"","J")</f>
        <v/>
      </c>
      <c r="I50" s="113"/>
      <c r="J50" s="113"/>
      <c r="K50" s="183"/>
      <c r="L50" s="114"/>
      <c r="M50" s="114"/>
      <c r="N50" s="120"/>
      <c r="O50" s="116"/>
      <c r="P50" s="116"/>
      <c r="Q50" s="116"/>
      <c r="R50" s="116"/>
      <c r="S50" s="116"/>
      <c r="T50" s="226"/>
      <c r="U50" s="149">
        <f t="shared" si="12"/>
        <v>0</v>
      </c>
      <c r="V50" s="122"/>
      <c r="W50" s="116"/>
      <c r="X50" s="117"/>
      <c r="Y50" s="150">
        <f t="shared" si="13"/>
        <v>0</v>
      </c>
      <c r="Z50" s="155" t="e">
        <f t="shared" si="15"/>
        <v>#DIV/0!</v>
      </c>
      <c r="AA50" s="152">
        <f t="shared" si="16"/>
        <v>0</v>
      </c>
      <c r="AB50" s="50" t="str">
        <f t="shared" si="17"/>
        <v>F1A jun.</v>
      </c>
      <c r="AC50" s="50" t="s">
        <v>609</v>
      </c>
      <c r="AD50" s="41" t="e">
        <f>+IF(AND(OR(B50&lt;=$AG$4,U50=$U$6),B50&lt;15),ROUNDUP(AVERAGEIFS(Segédlet!$B$6:$B$19,Segédlet!$A$6:$A$19,"&gt;="&amp;$B50,Segédlet!$A$6:$A$19,"&lt;"&amp;($B50+$AE50)),0),0)</f>
        <v>#DIV/0!</v>
      </c>
      <c r="AE50" s="41">
        <f t="shared" si="18"/>
        <v>0</v>
      </c>
      <c r="AF50" s="41"/>
      <c r="AG50" s="41" t="e">
        <f>+IF(AD50&gt;0,INT(($AD$4-B50)/VLOOKUP($B$2,Segédlet!$A$23:$B$29,2,FALSE)),0)</f>
        <v>#DIV/0!</v>
      </c>
      <c r="AH50" s="47" t="str">
        <f t="shared" si="19"/>
        <v/>
      </c>
      <c r="AI50" s="39"/>
      <c r="AJ50" s="39">
        <f t="shared" si="20"/>
        <v>0</v>
      </c>
      <c r="AK50" s="209">
        <f t="shared" si="21"/>
        <v>0</v>
      </c>
    </row>
    <row r="51" spans="1:37" ht="15" hidden="1" customHeight="1">
      <c r="A51" s="214" t="s">
        <v>671</v>
      </c>
      <c r="B51" s="153"/>
      <c r="C51" s="154"/>
      <c r="D51" s="144"/>
      <c r="E51" s="145"/>
      <c r="F51" s="146"/>
      <c r="G51" s="147" t="str">
        <f t="shared" si="14"/>
        <v xml:space="preserve"> </v>
      </c>
      <c r="H51" s="148" t="str">
        <f>+IF(YEAR(Címlap!$B$5)-M51&gt;18,"","J")</f>
        <v/>
      </c>
      <c r="I51" s="158"/>
      <c r="J51" s="159"/>
      <c r="K51" s="178"/>
      <c r="L51" s="160"/>
      <c r="M51" s="162"/>
      <c r="N51" s="120"/>
      <c r="O51" s="116"/>
      <c r="P51" s="116"/>
      <c r="Q51" s="116"/>
      <c r="R51" s="116"/>
      <c r="S51" s="116"/>
      <c r="T51" s="226"/>
      <c r="U51" s="149">
        <f t="shared" si="12"/>
        <v>0</v>
      </c>
      <c r="V51" s="123"/>
      <c r="W51" s="156"/>
      <c r="X51" s="161"/>
      <c r="Y51" s="150">
        <f t="shared" si="13"/>
        <v>0</v>
      </c>
      <c r="Z51" s="155" t="e">
        <f t="shared" si="15"/>
        <v>#DIV/0!</v>
      </c>
      <c r="AA51" s="152">
        <f t="shared" si="16"/>
        <v>0</v>
      </c>
      <c r="AB51" s="50" t="str">
        <f t="shared" si="17"/>
        <v>F1A jun.</v>
      </c>
      <c r="AC51" s="50" t="s">
        <v>609</v>
      </c>
      <c r="AD51" s="41" t="e">
        <f>+IF(AND(OR(B51&lt;=$AG$4,U51=$U$6),B51&lt;15),ROUNDUP(AVERAGEIFS(Segédlet!$B$6:$B$19,Segédlet!$A$6:$A$19,"&gt;="&amp;$B51,Segédlet!$A$6:$A$19,"&lt;"&amp;($B51+$AE51)),0),0)</f>
        <v>#DIV/0!</v>
      </c>
      <c r="AE51" s="41">
        <f t="shared" si="18"/>
        <v>0</v>
      </c>
      <c r="AF51" s="41"/>
      <c r="AG51" s="41" t="e">
        <f>+IF(AD51&gt;0,INT(($AD$4-B51)/VLOOKUP($B$2,Segédlet!$A$23:$B$29,2,FALSE)),0)</f>
        <v>#DIV/0!</v>
      </c>
      <c r="AH51" s="47" t="str">
        <f t="shared" si="19"/>
        <v/>
      </c>
      <c r="AI51" s="39"/>
      <c r="AJ51" s="39">
        <f t="shared" si="20"/>
        <v>0</v>
      </c>
      <c r="AK51" s="209">
        <f t="shared" si="21"/>
        <v>0</v>
      </c>
    </row>
    <row r="52" spans="1:37" ht="15" hidden="1" customHeight="1">
      <c r="A52" s="214" t="s">
        <v>676</v>
      </c>
      <c r="B52" s="153"/>
      <c r="C52" s="154"/>
      <c r="D52" s="144"/>
      <c r="E52" s="145"/>
      <c r="F52" s="146"/>
      <c r="G52" s="147" t="str">
        <f t="shared" si="14"/>
        <v xml:space="preserve"> </v>
      </c>
      <c r="H52" s="148" t="str">
        <f>+IF(YEAR(Címlap!$B$5)-M52&gt;18,"","J")</f>
        <v/>
      </c>
      <c r="I52" s="113"/>
      <c r="J52" s="113"/>
      <c r="K52" s="182"/>
      <c r="L52" s="169"/>
      <c r="M52" s="114"/>
      <c r="N52" s="120"/>
      <c r="O52" s="116"/>
      <c r="P52" s="116"/>
      <c r="Q52" s="116"/>
      <c r="R52" s="117"/>
      <c r="S52" s="116"/>
      <c r="T52" s="226"/>
      <c r="U52" s="149">
        <f t="shared" si="12"/>
        <v>0</v>
      </c>
      <c r="V52" s="123"/>
      <c r="W52" s="156"/>
      <c r="X52" s="161"/>
      <c r="Y52" s="150">
        <f t="shared" si="13"/>
        <v>0</v>
      </c>
      <c r="Z52" s="155" t="e">
        <f t="shared" si="15"/>
        <v>#DIV/0!</v>
      </c>
      <c r="AA52" s="152">
        <f t="shared" si="16"/>
        <v>0</v>
      </c>
      <c r="AB52" s="50" t="str">
        <f t="shared" si="17"/>
        <v>F1A jun.</v>
      </c>
      <c r="AC52" s="50" t="s">
        <v>609</v>
      </c>
      <c r="AD52" s="41" t="e">
        <f>+IF(AND(OR(B52&lt;=$AG$4,U52=$U$6),B52&lt;15),ROUNDUP(AVERAGEIFS(Segédlet!$B$6:$B$19,Segédlet!$A$6:$A$19,"&gt;="&amp;$B52,Segédlet!$A$6:$A$19,"&lt;"&amp;($B52+$AE52)),0),0)</f>
        <v>#DIV/0!</v>
      </c>
      <c r="AE52" s="41">
        <f t="shared" si="18"/>
        <v>0</v>
      </c>
      <c r="AF52" s="41"/>
      <c r="AG52" s="41" t="e">
        <f>+IF(AD52&gt;0,INT(($AD$4-B52)/VLOOKUP($B$2,Segédlet!$A$23:$B$29,2,FALSE)),0)</f>
        <v>#DIV/0!</v>
      </c>
      <c r="AH52" s="47" t="str">
        <f t="shared" si="19"/>
        <v/>
      </c>
      <c r="AI52" s="39"/>
      <c r="AJ52" s="39">
        <f t="shared" si="20"/>
        <v>0</v>
      </c>
      <c r="AK52" s="209">
        <f t="shared" si="21"/>
        <v>0</v>
      </c>
    </row>
    <row r="53" spans="1:37" ht="15" hidden="1" customHeight="1">
      <c r="A53" s="214" t="s">
        <v>673</v>
      </c>
      <c r="B53" s="153"/>
      <c r="C53" s="154"/>
      <c r="D53" s="144"/>
      <c r="E53" s="145"/>
      <c r="F53" s="146"/>
      <c r="G53" s="147" t="str">
        <f t="shared" si="14"/>
        <v xml:space="preserve"> </v>
      </c>
      <c r="H53" s="148" t="str">
        <f>+IF(YEAR(Címlap!$B$5)-M53&gt;18,"","J")</f>
        <v/>
      </c>
      <c r="I53" s="113"/>
      <c r="J53" s="113"/>
      <c r="K53" s="182"/>
      <c r="L53" s="169"/>
      <c r="M53" s="114"/>
      <c r="N53" s="120"/>
      <c r="O53" s="116"/>
      <c r="P53" s="116"/>
      <c r="Q53" s="116"/>
      <c r="R53" s="117"/>
      <c r="S53" s="116"/>
      <c r="T53" s="226"/>
      <c r="U53" s="149">
        <f t="shared" si="12"/>
        <v>0</v>
      </c>
      <c r="V53" s="123"/>
      <c r="W53" s="116"/>
      <c r="X53" s="117"/>
      <c r="Y53" s="150">
        <f t="shared" si="13"/>
        <v>0</v>
      </c>
      <c r="Z53" s="155" t="e">
        <f t="shared" si="15"/>
        <v>#DIV/0!</v>
      </c>
      <c r="AA53" s="152">
        <f t="shared" si="16"/>
        <v>0</v>
      </c>
      <c r="AB53" s="50" t="str">
        <f t="shared" si="17"/>
        <v>F1A jun.</v>
      </c>
      <c r="AC53" s="50" t="s">
        <v>609</v>
      </c>
      <c r="AD53" s="41" t="e">
        <f>+IF(AND(OR(B53&lt;=$AG$4,U53=$U$6),B53&lt;15),ROUNDUP(AVERAGEIFS(Segédlet!$B$6:$B$19,Segédlet!$A$6:$A$19,"&gt;="&amp;$B53,Segédlet!$A$6:$A$19,"&lt;"&amp;($B53+$AE53)),0),0)</f>
        <v>#DIV/0!</v>
      </c>
      <c r="AE53" s="41">
        <f t="shared" si="18"/>
        <v>0</v>
      </c>
      <c r="AF53" s="41"/>
      <c r="AG53" s="41" t="e">
        <f>+IF(AD53&gt;0,INT(($AD$4-B53)/VLOOKUP($B$2,Segédlet!$A$23:$B$29,2,FALSE)),0)</f>
        <v>#DIV/0!</v>
      </c>
      <c r="AH53" s="47" t="str">
        <f t="shared" si="19"/>
        <v/>
      </c>
      <c r="AI53" s="39"/>
      <c r="AJ53" s="39">
        <f t="shared" si="20"/>
        <v>0</v>
      </c>
      <c r="AK53" s="209">
        <f t="shared" si="21"/>
        <v>0</v>
      </c>
    </row>
    <row r="54" spans="1:37" ht="15" hidden="1" customHeight="1">
      <c r="A54" s="214" t="s">
        <v>675</v>
      </c>
      <c r="B54" s="153"/>
      <c r="C54" s="154"/>
      <c r="D54" s="144"/>
      <c r="E54" s="145"/>
      <c r="F54" s="146"/>
      <c r="G54" s="147" t="str">
        <f t="shared" si="14"/>
        <v xml:space="preserve"> </v>
      </c>
      <c r="H54" s="148" t="str">
        <f>+IF(YEAR(Címlap!$B$5)-M54&gt;18,"","J")</f>
        <v/>
      </c>
      <c r="I54" s="113"/>
      <c r="J54" s="113"/>
      <c r="K54" s="183"/>
      <c r="L54" s="114"/>
      <c r="M54" s="114"/>
      <c r="N54" s="120"/>
      <c r="O54" s="116"/>
      <c r="P54" s="116"/>
      <c r="Q54" s="116"/>
      <c r="R54" s="117"/>
      <c r="S54" s="116"/>
      <c r="T54" s="226"/>
      <c r="U54" s="149">
        <f t="shared" si="12"/>
        <v>0</v>
      </c>
      <c r="V54" s="123"/>
      <c r="W54" s="116"/>
      <c r="X54" s="117"/>
      <c r="Y54" s="150">
        <f t="shared" si="13"/>
        <v>0</v>
      </c>
      <c r="Z54" s="155" t="e">
        <f t="shared" si="15"/>
        <v>#DIV/0!</v>
      </c>
      <c r="AA54" s="152">
        <f t="shared" si="16"/>
        <v>0</v>
      </c>
      <c r="AB54" s="50" t="str">
        <f t="shared" si="17"/>
        <v>F1A jun.</v>
      </c>
      <c r="AC54" s="50" t="s">
        <v>609</v>
      </c>
      <c r="AD54" s="41" t="e">
        <f>+IF(AND(OR(B54&lt;=$AG$4,U54=$U$6),B54&lt;15),ROUNDUP(AVERAGEIFS(Segédlet!$B$6:$B$19,Segédlet!$A$6:$A$19,"&gt;="&amp;$B54,Segédlet!$A$6:$A$19,"&lt;"&amp;($B54+$AE54)),0),0)</f>
        <v>#DIV/0!</v>
      </c>
      <c r="AE54" s="41">
        <f t="shared" si="18"/>
        <v>0</v>
      </c>
      <c r="AF54" s="41"/>
      <c r="AG54" s="41" t="e">
        <f>+IF(AD54&gt;0,INT(($AD$4-B54)/VLOOKUP($B$2,Segédlet!$A$23:$B$29,2,FALSE)),0)</f>
        <v>#DIV/0!</v>
      </c>
      <c r="AH54" s="47" t="str">
        <f t="shared" si="19"/>
        <v/>
      </c>
      <c r="AI54" s="39"/>
      <c r="AJ54" s="39">
        <f t="shared" si="20"/>
        <v>0</v>
      </c>
      <c r="AK54" s="209">
        <f t="shared" si="21"/>
        <v>0</v>
      </c>
    </row>
    <row r="55" spans="1:37" ht="15" hidden="1" customHeight="1">
      <c r="A55" s="213" t="s">
        <v>670</v>
      </c>
      <c r="B55" s="153"/>
      <c r="C55" s="154"/>
      <c r="D55" s="144"/>
      <c r="E55" s="145"/>
      <c r="F55" s="146"/>
      <c r="G55" s="147" t="str">
        <f t="shared" si="14"/>
        <v xml:space="preserve"> </v>
      </c>
      <c r="H55" s="148" t="str">
        <f>+IF(YEAR(Címlap!$B$5)-M55&gt;18,"","J")</f>
        <v/>
      </c>
      <c r="I55" s="158"/>
      <c r="J55" s="159"/>
      <c r="K55" s="178"/>
      <c r="L55" s="160"/>
      <c r="M55" s="162"/>
      <c r="N55" s="120"/>
      <c r="O55" s="116"/>
      <c r="P55" s="116"/>
      <c r="Q55" s="116"/>
      <c r="R55" s="116"/>
      <c r="S55" s="116"/>
      <c r="T55" s="226"/>
      <c r="U55" s="149">
        <f t="shared" si="12"/>
        <v>0</v>
      </c>
      <c r="V55" s="123"/>
      <c r="W55" s="156"/>
      <c r="X55" s="161"/>
      <c r="Y55" s="150">
        <f t="shared" si="13"/>
        <v>0</v>
      </c>
      <c r="Z55" s="155" t="e">
        <f t="shared" si="15"/>
        <v>#DIV/0!</v>
      </c>
      <c r="AA55" s="152">
        <f t="shared" si="16"/>
        <v>0</v>
      </c>
      <c r="AB55" s="50" t="str">
        <f t="shared" si="17"/>
        <v>F1A jun.</v>
      </c>
      <c r="AC55" s="50" t="s">
        <v>609</v>
      </c>
      <c r="AD55" s="41" t="e">
        <f>+IF(AND(OR(B55&lt;=$AG$4,U55=$U$6),B55&lt;15),ROUNDUP(AVERAGEIFS(Segédlet!$B$6:$B$19,Segédlet!$A$6:$A$19,"&gt;="&amp;$B55,Segédlet!$A$6:$A$19,"&lt;"&amp;($B55+$AE55)),0),0)</f>
        <v>#DIV/0!</v>
      </c>
      <c r="AE55" s="41">
        <f t="shared" si="18"/>
        <v>0</v>
      </c>
      <c r="AF55" s="41"/>
      <c r="AG55" s="41" t="e">
        <f>+IF(AD55&gt;0,INT(($AD$4-B55)/VLOOKUP($B$2,Segédlet!$A$23:$B$29,2,FALSE)),0)</f>
        <v>#DIV/0!</v>
      </c>
      <c r="AH55" s="47" t="str">
        <f t="shared" si="19"/>
        <v/>
      </c>
      <c r="AI55" s="39"/>
      <c r="AJ55" s="39">
        <f t="shared" si="20"/>
        <v>0</v>
      </c>
      <c r="AK55" s="209">
        <f t="shared" si="21"/>
        <v>0</v>
      </c>
    </row>
    <row r="56" spans="1:37" ht="15" hidden="1" customHeight="1">
      <c r="A56" s="214" t="s">
        <v>678</v>
      </c>
      <c r="B56" s="153"/>
      <c r="C56" s="154"/>
      <c r="D56" s="144"/>
      <c r="E56" s="145"/>
      <c r="F56" s="146"/>
      <c r="G56" s="222" t="str">
        <f t="shared" si="14"/>
        <v xml:space="preserve"> </v>
      </c>
      <c r="H56" s="148" t="str">
        <f>+IF(YEAR(Címlap!$B$5)-M56&gt;18,"","J")</f>
        <v/>
      </c>
      <c r="I56" s="158"/>
      <c r="J56" s="159"/>
      <c r="K56" s="178"/>
      <c r="L56" s="160"/>
      <c r="M56" s="162"/>
      <c r="N56" s="120"/>
      <c r="O56" s="116"/>
      <c r="P56" s="116"/>
      <c r="Q56" s="116"/>
      <c r="R56" s="117"/>
      <c r="S56" s="116"/>
      <c r="T56" s="226"/>
      <c r="U56" s="149">
        <f t="shared" si="12"/>
        <v>0</v>
      </c>
      <c r="V56" s="123"/>
      <c r="W56" s="156"/>
      <c r="X56" s="161"/>
      <c r="Y56" s="150">
        <f t="shared" si="13"/>
        <v>0</v>
      </c>
      <c r="Z56" s="155" t="e">
        <f t="shared" si="15"/>
        <v>#DIV/0!</v>
      </c>
      <c r="AA56" s="152">
        <f t="shared" si="16"/>
        <v>0</v>
      </c>
      <c r="AB56" s="50" t="str">
        <f t="shared" si="17"/>
        <v>F1A jun.</v>
      </c>
      <c r="AC56" s="50" t="s">
        <v>609</v>
      </c>
      <c r="AD56" s="41" t="e">
        <f>+IF(AND(OR(B56&lt;=$AG$4,U56=$U$6),B56&lt;15),ROUNDUP(AVERAGEIFS(Segédlet!$B$6:$B$19,Segédlet!$A$6:$A$19,"&gt;="&amp;$B56,Segédlet!$A$6:$A$19,"&lt;"&amp;($B56+$AE56)),0),0)</f>
        <v>#DIV/0!</v>
      </c>
      <c r="AE56" s="41">
        <f t="shared" si="18"/>
        <v>0</v>
      </c>
      <c r="AF56" s="41"/>
      <c r="AG56" s="41" t="e">
        <f>+IF(AD56&gt;0,INT(($AD$4-B56)/VLOOKUP($B$2,Segédlet!$A$23:$B$29,2,FALSE)),0)</f>
        <v>#DIV/0!</v>
      </c>
      <c r="AH56" s="47" t="str">
        <f t="shared" si="19"/>
        <v/>
      </c>
      <c r="AI56" s="39"/>
      <c r="AJ56" s="39">
        <f t="shared" si="20"/>
        <v>0</v>
      </c>
      <c r="AK56" s="209">
        <f t="shared" si="21"/>
        <v>0</v>
      </c>
    </row>
    <row r="57" spans="1:37" ht="15" hidden="1" customHeight="1">
      <c r="A57" s="213" t="s">
        <v>669</v>
      </c>
      <c r="B57" s="153"/>
      <c r="C57" s="154"/>
      <c r="D57" s="144"/>
      <c r="E57" s="145"/>
      <c r="F57" s="146"/>
      <c r="G57" s="147" t="str">
        <f t="shared" si="14"/>
        <v xml:space="preserve"> </v>
      </c>
      <c r="H57" s="148" t="str">
        <f>+IF(YEAR(Címlap!$B$5)-M57&gt;18,"","J")</f>
        <v/>
      </c>
      <c r="I57" s="158"/>
      <c r="J57" s="113"/>
      <c r="K57" s="182"/>
      <c r="L57" s="169"/>
      <c r="M57" s="114"/>
      <c r="N57" s="120"/>
      <c r="O57" s="116"/>
      <c r="P57" s="116"/>
      <c r="Q57" s="116"/>
      <c r="R57" s="116"/>
      <c r="S57" s="116"/>
      <c r="T57" s="226"/>
      <c r="U57" s="149">
        <f t="shared" si="12"/>
        <v>0</v>
      </c>
      <c r="V57" s="123"/>
      <c r="W57" s="156"/>
      <c r="X57" s="161"/>
      <c r="Y57" s="150">
        <f t="shared" si="13"/>
        <v>0</v>
      </c>
      <c r="Z57" s="155" t="e">
        <f t="shared" si="15"/>
        <v>#DIV/0!</v>
      </c>
      <c r="AA57" s="152">
        <f t="shared" si="16"/>
        <v>0</v>
      </c>
      <c r="AB57" s="50" t="str">
        <f t="shared" si="17"/>
        <v>F1A jun.</v>
      </c>
      <c r="AC57" s="50" t="s">
        <v>609</v>
      </c>
      <c r="AD57" s="41" t="e">
        <f>+IF(AND(OR(B57&lt;=$AG$4,U57=$U$6),B57&lt;15),ROUNDUP(AVERAGEIFS(Segédlet!$B$6:$B$19,Segédlet!$A$6:$A$19,"&gt;="&amp;$B57,Segédlet!$A$6:$A$19,"&lt;"&amp;($B57+$AE57)),0),0)</f>
        <v>#DIV/0!</v>
      </c>
      <c r="AE57" s="41">
        <f t="shared" si="18"/>
        <v>0</v>
      </c>
      <c r="AF57" s="41"/>
      <c r="AG57" s="41" t="e">
        <f>+IF(AD57&gt;0,INT(($AD$4-B57)/VLOOKUP($B$2,Segédlet!$A$23:$B$29,2,FALSE)),0)</f>
        <v>#DIV/0!</v>
      </c>
      <c r="AH57" s="47" t="str">
        <f t="shared" si="19"/>
        <v/>
      </c>
      <c r="AI57" s="39"/>
      <c r="AJ57" s="39">
        <f t="shared" si="20"/>
        <v>0</v>
      </c>
      <c r="AK57" s="209">
        <f t="shared" si="21"/>
        <v>0</v>
      </c>
    </row>
    <row r="58" spans="1:37" ht="15" hidden="1" customHeight="1">
      <c r="A58" s="213" t="s">
        <v>674</v>
      </c>
      <c r="B58" s="153"/>
      <c r="C58" s="154"/>
      <c r="D58" s="144"/>
      <c r="E58" s="145"/>
      <c r="F58" s="146"/>
      <c r="G58" s="147" t="str">
        <f t="shared" si="14"/>
        <v xml:space="preserve"> </v>
      </c>
      <c r="H58" s="148" t="str">
        <f>+IF(YEAR(Címlap!$B$5)-M58&gt;18,"","J")</f>
        <v/>
      </c>
      <c r="I58" s="158"/>
      <c r="J58" s="159"/>
      <c r="K58" s="178"/>
      <c r="L58" s="160"/>
      <c r="M58" s="162"/>
      <c r="N58" s="120"/>
      <c r="O58" s="116"/>
      <c r="P58" s="116"/>
      <c r="Q58" s="116"/>
      <c r="R58" s="116"/>
      <c r="S58" s="116"/>
      <c r="T58" s="226"/>
      <c r="U58" s="149">
        <f t="shared" si="12"/>
        <v>0</v>
      </c>
      <c r="V58" s="123"/>
      <c r="W58" s="156"/>
      <c r="X58" s="161"/>
      <c r="Y58" s="150">
        <f t="shared" si="13"/>
        <v>0</v>
      </c>
      <c r="Z58" s="155" t="e">
        <f t="shared" si="15"/>
        <v>#DIV/0!</v>
      </c>
      <c r="AA58" s="152">
        <f t="shared" si="16"/>
        <v>0</v>
      </c>
      <c r="AB58" s="50" t="str">
        <f t="shared" si="17"/>
        <v>F1A jun.</v>
      </c>
      <c r="AC58" s="50" t="s">
        <v>609</v>
      </c>
      <c r="AD58" s="41" t="e">
        <f>+IF(AND(OR(B58&lt;=$AG$4,U58=$U$6),B58&lt;15),ROUNDUP(AVERAGEIFS(Segédlet!$B$6:$B$19,Segédlet!$A$6:$A$19,"&gt;="&amp;$B58,Segédlet!$A$6:$A$19,"&lt;"&amp;($B58+$AE58)),0),0)</f>
        <v>#DIV/0!</v>
      </c>
      <c r="AE58" s="41">
        <f t="shared" si="18"/>
        <v>0</v>
      </c>
      <c r="AF58" s="41"/>
      <c r="AG58" s="41" t="e">
        <f>+IF(AD58&gt;0,INT(($AD$4-B58)/VLOOKUP($B$2,Segédlet!$A$23:$B$29,2,FALSE)),0)</f>
        <v>#DIV/0!</v>
      </c>
      <c r="AH58" s="47" t="str">
        <f t="shared" si="19"/>
        <v/>
      </c>
      <c r="AI58" s="39"/>
      <c r="AJ58" s="39">
        <f t="shared" si="20"/>
        <v>0</v>
      </c>
      <c r="AK58" s="209">
        <f t="shared" si="21"/>
        <v>0</v>
      </c>
    </row>
    <row r="59" spans="1:37" ht="15" hidden="1" customHeight="1">
      <c r="A59" s="214" t="s">
        <v>673</v>
      </c>
      <c r="B59" s="153"/>
      <c r="C59" s="154"/>
      <c r="D59" s="144"/>
      <c r="E59" s="145"/>
      <c r="F59" s="146"/>
      <c r="G59" s="147" t="str">
        <f t="shared" si="14"/>
        <v xml:space="preserve"> </v>
      </c>
      <c r="H59" s="148" t="str">
        <f>+IF(YEAR(Címlap!$B$5)-M59&gt;18,"","J")</f>
        <v/>
      </c>
      <c r="I59" s="113"/>
      <c r="J59" s="113"/>
      <c r="K59" s="182"/>
      <c r="L59" s="169"/>
      <c r="M59" s="114"/>
      <c r="N59" s="120"/>
      <c r="O59" s="116"/>
      <c r="P59" s="116"/>
      <c r="Q59" s="116"/>
      <c r="R59" s="117"/>
      <c r="S59" s="116"/>
      <c r="T59" s="226"/>
      <c r="U59" s="149">
        <f t="shared" si="12"/>
        <v>0</v>
      </c>
      <c r="V59" s="123"/>
      <c r="W59" s="156"/>
      <c r="X59" s="117"/>
      <c r="Y59" s="150">
        <f t="shared" si="13"/>
        <v>0</v>
      </c>
      <c r="Z59" s="155" t="e">
        <f t="shared" si="15"/>
        <v>#DIV/0!</v>
      </c>
      <c r="AA59" s="152">
        <f t="shared" si="16"/>
        <v>0</v>
      </c>
      <c r="AB59" s="50" t="str">
        <f t="shared" si="17"/>
        <v>F1A jun.</v>
      </c>
      <c r="AC59" s="50" t="s">
        <v>609</v>
      </c>
      <c r="AD59" s="41" t="e">
        <f>+IF(AND(OR(B59&lt;=$AG$4,U59=$U$6),B59&lt;15),ROUNDUP(AVERAGEIFS(Segédlet!$B$6:$B$19,Segédlet!$A$6:$A$19,"&gt;="&amp;$B59,Segédlet!$A$6:$A$19,"&lt;"&amp;($B59+$AE59)),0),0)</f>
        <v>#DIV/0!</v>
      </c>
      <c r="AE59" s="41">
        <f t="shared" si="18"/>
        <v>0</v>
      </c>
      <c r="AF59" s="41"/>
      <c r="AG59" s="41" t="e">
        <f>+IF(AD59&gt;0,INT(($AD$4-B59)/VLOOKUP($B$2,Segédlet!$A$23:$B$29,2,FALSE)),0)</f>
        <v>#DIV/0!</v>
      </c>
      <c r="AH59" s="47" t="str">
        <f t="shared" si="19"/>
        <v/>
      </c>
      <c r="AI59" s="39"/>
      <c r="AJ59" s="39">
        <f t="shared" si="20"/>
        <v>0</v>
      </c>
      <c r="AK59" s="209">
        <f t="shared" si="21"/>
        <v>0</v>
      </c>
    </row>
    <row r="60" spans="1:37" ht="15" hidden="1" customHeight="1">
      <c r="A60" s="214" t="s">
        <v>675</v>
      </c>
      <c r="B60" s="153"/>
      <c r="C60" s="154"/>
      <c r="D60" s="144"/>
      <c r="E60" s="145"/>
      <c r="F60" s="146"/>
      <c r="G60" s="147" t="str">
        <f t="shared" si="14"/>
        <v xml:space="preserve"> </v>
      </c>
      <c r="H60" s="148" t="str">
        <f>+IF(YEAR(Címlap!$B$5)-M60&gt;18,"","J")</f>
        <v/>
      </c>
      <c r="I60" s="158"/>
      <c r="J60" s="159"/>
      <c r="K60" s="178"/>
      <c r="L60" s="160"/>
      <c r="M60" s="162"/>
      <c r="N60" s="120"/>
      <c r="O60" s="116"/>
      <c r="P60" s="116"/>
      <c r="Q60" s="116"/>
      <c r="R60" s="117"/>
      <c r="S60" s="116"/>
      <c r="T60" s="226"/>
      <c r="U60" s="149">
        <f t="shared" si="12"/>
        <v>0</v>
      </c>
      <c r="V60" s="123"/>
      <c r="W60" s="156"/>
      <c r="X60" s="161"/>
      <c r="Y60" s="150">
        <f t="shared" si="13"/>
        <v>0</v>
      </c>
      <c r="Z60" s="155" t="e">
        <f t="shared" si="15"/>
        <v>#DIV/0!</v>
      </c>
      <c r="AA60" s="152">
        <f t="shared" si="16"/>
        <v>0</v>
      </c>
      <c r="AB60" s="50" t="str">
        <f t="shared" si="17"/>
        <v>F1A jun.</v>
      </c>
      <c r="AC60" s="50" t="s">
        <v>609</v>
      </c>
      <c r="AD60" s="41" t="e">
        <f>+IF(AND(OR(B60&lt;=$AG$4,U60=$U$6),B60&lt;15),ROUNDUP(AVERAGEIFS(Segédlet!$B$6:$B$19,Segédlet!$A$6:$A$19,"&gt;="&amp;$B60,Segédlet!$A$6:$A$19,"&lt;"&amp;($B60+$AE60)),0),0)</f>
        <v>#DIV/0!</v>
      </c>
      <c r="AE60" s="41">
        <f t="shared" si="18"/>
        <v>0</v>
      </c>
      <c r="AF60" s="41"/>
      <c r="AG60" s="41" t="e">
        <f>+IF(AD60&gt;0,INT(($AD$4-B60)/VLOOKUP($B$2,Segédlet!$A$23:$B$29,2,FALSE)),0)</f>
        <v>#DIV/0!</v>
      </c>
      <c r="AH60" s="47" t="str">
        <f t="shared" si="19"/>
        <v/>
      </c>
      <c r="AI60" s="39"/>
      <c r="AJ60" s="39">
        <f t="shared" si="20"/>
        <v>0</v>
      </c>
      <c r="AK60" s="209">
        <f t="shared" si="21"/>
        <v>0</v>
      </c>
    </row>
    <row r="61" spans="1:37" ht="15" hidden="1" customHeight="1">
      <c r="A61" s="214" t="s">
        <v>678</v>
      </c>
      <c r="B61" s="153"/>
      <c r="C61" s="154"/>
      <c r="D61" s="144"/>
      <c r="E61" s="145"/>
      <c r="F61" s="146"/>
      <c r="G61" s="222" t="str">
        <f t="shared" si="14"/>
        <v xml:space="preserve"> </v>
      </c>
      <c r="H61" s="148" t="str">
        <f>+IF(YEAR(Címlap!$B$5)-M61&gt;18,"","J")</f>
        <v/>
      </c>
      <c r="I61" s="113"/>
      <c r="J61" s="113"/>
      <c r="K61" s="182"/>
      <c r="L61" s="169"/>
      <c r="M61" s="114"/>
      <c r="N61" s="120"/>
      <c r="O61" s="116"/>
      <c r="P61" s="116"/>
      <c r="Q61" s="116"/>
      <c r="R61" s="116"/>
      <c r="S61" s="116"/>
      <c r="T61" s="226"/>
      <c r="U61" s="149">
        <f t="shared" si="12"/>
        <v>0</v>
      </c>
      <c r="V61" s="122"/>
      <c r="W61" s="116"/>
      <c r="X61" s="117"/>
      <c r="Y61" s="150">
        <f t="shared" si="13"/>
        <v>0</v>
      </c>
      <c r="Z61" s="155" t="e">
        <f t="shared" si="15"/>
        <v>#DIV/0!</v>
      </c>
      <c r="AA61" s="152">
        <f t="shared" si="16"/>
        <v>0</v>
      </c>
      <c r="AB61" s="50" t="str">
        <f t="shared" si="17"/>
        <v>F1A jun.</v>
      </c>
      <c r="AC61" s="50" t="s">
        <v>609</v>
      </c>
      <c r="AD61" s="41" t="e">
        <f>+IF(AND(OR(B61&lt;=$AG$4,U61=$U$6),B61&lt;15),ROUNDUP(AVERAGEIFS(Segédlet!$B$6:$B$19,Segédlet!$A$6:$A$19,"&gt;="&amp;$B61,Segédlet!$A$6:$A$19,"&lt;"&amp;($B61+$AE61)),0),0)</f>
        <v>#DIV/0!</v>
      </c>
      <c r="AE61" s="41">
        <f t="shared" si="18"/>
        <v>0</v>
      </c>
      <c r="AF61" s="41"/>
      <c r="AG61" s="41" t="e">
        <f>+IF(AD61&gt;0,INT(($AD$4-B61)/VLOOKUP($B$2,Segédlet!$A$23:$B$29,2,FALSE)),0)</f>
        <v>#DIV/0!</v>
      </c>
      <c r="AH61" s="47" t="str">
        <f t="shared" si="19"/>
        <v/>
      </c>
      <c r="AI61" s="39"/>
      <c r="AJ61" s="39">
        <f t="shared" si="20"/>
        <v>0</v>
      </c>
      <c r="AK61" s="209">
        <f t="shared" si="21"/>
        <v>0</v>
      </c>
    </row>
    <row r="62" spans="1:37" ht="15" hidden="1" customHeight="1">
      <c r="A62" s="213" t="s">
        <v>670</v>
      </c>
      <c r="B62" s="153"/>
      <c r="C62" s="154"/>
      <c r="D62" s="144"/>
      <c r="E62" s="145"/>
      <c r="F62" s="146"/>
      <c r="G62" s="147" t="str">
        <f t="shared" si="14"/>
        <v xml:space="preserve"> </v>
      </c>
      <c r="H62" s="148" t="str">
        <f>+IF(YEAR(Címlap!$B$5)-M62&gt;18,"","J")</f>
        <v/>
      </c>
      <c r="I62" s="158"/>
      <c r="J62" s="159"/>
      <c r="K62" s="178"/>
      <c r="L62" s="160"/>
      <c r="M62" s="162"/>
      <c r="N62" s="120"/>
      <c r="O62" s="116"/>
      <c r="P62" s="116"/>
      <c r="Q62" s="116"/>
      <c r="R62" s="116"/>
      <c r="S62" s="116"/>
      <c r="T62" s="226"/>
      <c r="U62" s="149">
        <f t="shared" si="12"/>
        <v>0</v>
      </c>
      <c r="V62" s="123"/>
      <c r="W62" s="156"/>
      <c r="X62" s="161"/>
      <c r="Y62" s="150">
        <f t="shared" si="13"/>
        <v>0</v>
      </c>
      <c r="Z62" s="155" t="e">
        <f t="shared" si="15"/>
        <v>#DIV/0!</v>
      </c>
      <c r="AA62" s="152">
        <f t="shared" si="16"/>
        <v>0</v>
      </c>
      <c r="AB62" s="50" t="str">
        <f t="shared" si="17"/>
        <v>F1A jun.</v>
      </c>
      <c r="AC62" s="50" t="s">
        <v>609</v>
      </c>
      <c r="AD62" s="41" t="e">
        <f>+IF(AND(OR(B62&lt;=$AG$4,U62=$U$6),B62&lt;15),ROUNDUP(AVERAGEIFS(Segédlet!$B$6:$B$19,Segédlet!$A$6:$A$19,"&gt;="&amp;$B62,Segédlet!$A$6:$A$19,"&lt;"&amp;($B62+$AE62)),0),0)</f>
        <v>#DIV/0!</v>
      </c>
      <c r="AE62" s="41">
        <f t="shared" si="18"/>
        <v>0</v>
      </c>
      <c r="AF62" s="41"/>
      <c r="AG62" s="41" t="e">
        <f>+IF(AD62&gt;0,INT(($AD$4-B62)/VLOOKUP($B$2,Segédlet!$A$23:$B$29,2,FALSE)),0)</f>
        <v>#DIV/0!</v>
      </c>
      <c r="AH62" s="47" t="str">
        <f t="shared" si="19"/>
        <v/>
      </c>
      <c r="AI62" s="39"/>
      <c r="AJ62" s="39">
        <f t="shared" si="20"/>
        <v>0</v>
      </c>
      <c r="AK62" s="209">
        <f t="shared" si="21"/>
        <v>0</v>
      </c>
    </row>
    <row r="63" spans="1:37" ht="15" hidden="1" customHeight="1">
      <c r="A63" s="213" t="s">
        <v>679</v>
      </c>
      <c r="B63" s="153"/>
      <c r="C63" s="154"/>
      <c r="D63" s="144"/>
      <c r="E63" s="145"/>
      <c r="F63" s="146"/>
      <c r="G63" s="147" t="str">
        <f t="shared" si="14"/>
        <v xml:space="preserve"> </v>
      </c>
      <c r="H63" s="148" t="str">
        <f>+IF(YEAR(Címlap!$B$5)-M63&gt;18,"","J")</f>
        <v/>
      </c>
      <c r="I63" s="158"/>
      <c r="J63" s="159"/>
      <c r="K63" s="178"/>
      <c r="L63" s="160"/>
      <c r="M63" s="162"/>
      <c r="N63" s="120"/>
      <c r="O63" s="116"/>
      <c r="P63" s="116"/>
      <c r="Q63" s="116"/>
      <c r="R63" s="116"/>
      <c r="S63" s="116"/>
      <c r="T63" s="226"/>
      <c r="U63" s="149">
        <f t="shared" si="12"/>
        <v>0</v>
      </c>
      <c r="V63" s="123"/>
      <c r="W63" s="156"/>
      <c r="X63" s="161"/>
      <c r="Y63" s="150">
        <f t="shared" si="13"/>
        <v>0</v>
      </c>
      <c r="Z63" s="155" t="e">
        <f t="shared" si="15"/>
        <v>#DIV/0!</v>
      </c>
      <c r="AA63" s="152">
        <f t="shared" si="16"/>
        <v>0</v>
      </c>
      <c r="AB63" s="50" t="str">
        <f t="shared" si="17"/>
        <v>F1A jun.</v>
      </c>
      <c r="AC63" s="50" t="s">
        <v>609</v>
      </c>
      <c r="AD63" s="41" t="e">
        <f>+IF(AND(OR(B63&lt;=$AG$4,U63=$U$6),B63&lt;15),ROUNDUP(AVERAGEIFS(Segédlet!$B$6:$B$19,Segédlet!$A$6:$A$19,"&gt;="&amp;$B63,Segédlet!$A$6:$A$19,"&lt;"&amp;($B63+$AE63)),0),0)</f>
        <v>#DIV/0!</v>
      </c>
      <c r="AE63" s="41">
        <f t="shared" si="18"/>
        <v>0</v>
      </c>
      <c r="AF63" s="41"/>
      <c r="AG63" s="41" t="e">
        <f>+IF(AD63&gt;0,INT(($AD$4-B63)/VLOOKUP($B$2,Segédlet!$A$23:$B$29,2,FALSE)),0)</f>
        <v>#DIV/0!</v>
      </c>
      <c r="AH63" s="47" t="str">
        <f t="shared" si="19"/>
        <v/>
      </c>
      <c r="AI63" s="39"/>
      <c r="AJ63" s="39">
        <f t="shared" si="20"/>
        <v>0</v>
      </c>
      <c r="AK63" s="209">
        <f t="shared" si="21"/>
        <v>0</v>
      </c>
    </row>
    <row r="64" spans="1:37" ht="15" hidden="1" customHeight="1">
      <c r="A64" s="213" t="s">
        <v>679</v>
      </c>
      <c r="B64" s="153"/>
      <c r="C64" s="154"/>
      <c r="D64" s="144"/>
      <c r="E64" s="145"/>
      <c r="F64" s="146"/>
      <c r="G64" s="147" t="str">
        <f t="shared" si="14"/>
        <v xml:space="preserve"> </v>
      </c>
      <c r="H64" s="148" t="str">
        <f>+IF(YEAR(Címlap!$B$5)-M64&gt;18,"","J")</f>
        <v/>
      </c>
      <c r="I64" s="158"/>
      <c r="J64" s="159"/>
      <c r="K64" s="178"/>
      <c r="L64" s="160"/>
      <c r="M64" s="162"/>
      <c r="N64" s="120"/>
      <c r="O64" s="116"/>
      <c r="P64" s="116"/>
      <c r="Q64" s="116"/>
      <c r="R64" s="116"/>
      <c r="S64" s="116"/>
      <c r="T64" s="226"/>
      <c r="U64" s="149">
        <f t="shared" si="12"/>
        <v>0</v>
      </c>
      <c r="V64" s="123"/>
      <c r="W64" s="156"/>
      <c r="X64" s="161"/>
      <c r="Y64" s="150">
        <f t="shared" si="13"/>
        <v>0</v>
      </c>
      <c r="Z64" s="155" t="e">
        <f t="shared" si="15"/>
        <v>#DIV/0!</v>
      </c>
      <c r="AA64" s="152">
        <f t="shared" si="16"/>
        <v>0</v>
      </c>
      <c r="AB64" s="50" t="str">
        <f t="shared" si="17"/>
        <v>F1A jun.</v>
      </c>
      <c r="AC64" s="50" t="s">
        <v>609</v>
      </c>
      <c r="AD64" s="41" t="e">
        <f>+IF(AND(OR(B64&lt;=$AG$4,U64=$U$6),B64&lt;15),ROUNDUP(AVERAGEIFS(Segédlet!$B$6:$B$19,Segédlet!$A$6:$A$19,"&gt;="&amp;$B64,Segédlet!$A$6:$A$19,"&lt;"&amp;($B64+$AE64)),0),0)</f>
        <v>#DIV/0!</v>
      </c>
      <c r="AE64" s="41">
        <f t="shared" si="18"/>
        <v>0</v>
      </c>
      <c r="AF64" s="41"/>
      <c r="AG64" s="41" t="e">
        <f>+IF(AD64&gt;0,INT(($AD$4-B64)/VLOOKUP($B$2,Segédlet!$A$23:$B$29,2,FALSE)),0)</f>
        <v>#DIV/0!</v>
      </c>
      <c r="AH64" s="47" t="str">
        <f t="shared" si="19"/>
        <v/>
      </c>
      <c r="AI64" s="39"/>
      <c r="AJ64" s="39">
        <f t="shared" si="20"/>
        <v>0</v>
      </c>
      <c r="AK64" s="209">
        <f t="shared" si="21"/>
        <v>0</v>
      </c>
    </row>
    <row r="65" spans="1:37" ht="15" hidden="1" customHeight="1">
      <c r="A65" s="214" t="s">
        <v>673</v>
      </c>
      <c r="B65" s="153"/>
      <c r="C65" s="154"/>
      <c r="D65" s="144"/>
      <c r="E65" s="145"/>
      <c r="F65" s="146"/>
      <c r="G65" s="147" t="str">
        <f t="shared" si="14"/>
        <v xml:space="preserve"> </v>
      </c>
      <c r="H65" s="148" t="str">
        <f>+IF(YEAR(Címlap!$B$5)-M65&gt;18,"","J")</f>
        <v/>
      </c>
      <c r="I65" s="158"/>
      <c r="J65" s="159"/>
      <c r="K65" s="178"/>
      <c r="L65" s="160"/>
      <c r="M65" s="160"/>
      <c r="N65" s="120"/>
      <c r="O65" s="116"/>
      <c r="P65" s="116"/>
      <c r="Q65" s="116"/>
      <c r="R65" s="116"/>
      <c r="S65" s="116"/>
      <c r="T65" s="226"/>
      <c r="U65" s="223">
        <f t="shared" si="12"/>
        <v>0</v>
      </c>
      <c r="V65" s="123"/>
      <c r="W65" s="156"/>
      <c r="X65" s="161"/>
      <c r="Y65" s="150">
        <f t="shared" si="13"/>
        <v>0</v>
      </c>
      <c r="Z65" s="155" t="e">
        <f t="shared" si="15"/>
        <v>#DIV/0!</v>
      </c>
      <c r="AA65" s="152">
        <f t="shared" si="16"/>
        <v>0</v>
      </c>
      <c r="AB65" s="50" t="str">
        <f t="shared" si="17"/>
        <v>F1A jun.</v>
      </c>
      <c r="AC65" s="50" t="s">
        <v>609</v>
      </c>
      <c r="AD65" s="41" t="e">
        <f>+IF(AND(OR(B65&lt;=$AG$4,U65=$U$6),B65&lt;15),ROUNDUP(AVERAGEIFS(Segédlet!$B$6:$B$19,Segédlet!$A$6:$A$19,"&gt;="&amp;$B65,Segédlet!$A$6:$A$19,"&lt;"&amp;($B65+$AE65)),0),0)</f>
        <v>#DIV/0!</v>
      </c>
      <c r="AE65" s="41">
        <f t="shared" si="18"/>
        <v>0</v>
      </c>
      <c r="AF65" s="41"/>
      <c r="AG65" s="41" t="e">
        <f>+IF(AD65&gt;0,INT(($AD$4-B65)/VLOOKUP($B$2,Segédlet!$A$23:$B$29,2,FALSE)),0)</f>
        <v>#DIV/0!</v>
      </c>
      <c r="AH65" s="47" t="str">
        <f t="shared" si="19"/>
        <v/>
      </c>
      <c r="AI65" s="39"/>
      <c r="AJ65" s="39">
        <f t="shared" si="20"/>
        <v>0</v>
      </c>
      <c r="AK65" s="209">
        <f t="shared" si="21"/>
        <v>0</v>
      </c>
    </row>
    <row r="66" spans="1:37" ht="15" hidden="1" customHeight="1">
      <c r="A66" s="214" t="s">
        <v>673</v>
      </c>
      <c r="B66" s="153"/>
      <c r="C66" s="154"/>
      <c r="D66" s="144"/>
      <c r="E66" s="145"/>
      <c r="F66" s="146"/>
      <c r="G66" s="147" t="str">
        <f t="shared" si="14"/>
        <v xml:space="preserve"> </v>
      </c>
      <c r="H66" s="148" t="str">
        <f>+IF(YEAR(Címlap!$B$5)-M66&gt;18,"","J")</f>
        <v/>
      </c>
      <c r="I66" s="158"/>
      <c r="J66" s="159"/>
      <c r="K66" s="178"/>
      <c r="L66" s="160"/>
      <c r="M66" s="162"/>
      <c r="N66" s="120"/>
      <c r="O66" s="116"/>
      <c r="P66" s="116"/>
      <c r="Q66" s="116"/>
      <c r="R66" s="116"/>
      <c r="S66" s="116"/>
      <c r="T66" s="226"/>
      <c r="U66" s="149">
        <f t="shared" si="12"/>
        <v>0</v>
      </c>
      <c r="V66" s="123"/>
      <c r="W66" s="156"/>
      <c r="X66" s="161"/>
      <c r="Y66" s="150">
        <f t="shared" si="13"/>
        <v>0</v>
      </c>
      <c r="Z66" s="155" t="e">
        <f t="shared" si="15"/>
        <v>#DIV/0!</v>
      </c>
      <c r="AA66" s="152">
        <f t="shared" si="16"/>
        <v>0</v>
      </c>
      <c r="AB66" s="50" t="str">
        <f t="shared" si="17"/>
        <v>F1A jun.</v>
      </c>
      <c r="AC66" s="50" t="s">
        <v>609</v>
      </c>
      <c r="AD66" s="41" t="e">
        <f>+IF(AND(OR(B66&lt;=$AG$4,U66=$U$6),B66&lt;15),ROUNDUP(AVERAGEIFS(Segédlet!$B$6:$B$19,Segédlet!$A$6:$A$19,"&gt;="&amp;$B66,Segédlet!$A$6:$A$19,"&lt;"&amp;($B66+$AE66)),0),0)</f>
        <v>#DIV/0!</v>
      </c>
      <c r="AE66" s="41">
        <f t="shared" si="18"/>
        <v>0</v>
      </c>
      <c r="AF66" s="41"/>
      <c r="AG66" s="41" t="e">
        <f>+IF(AD66&gt;0,INT(($AD$4-B66)/VLOOKUP($B$2,Segédlet!$A$23:$B$29,2,FALSE)),0)</f>
        <v>#DIV/0!</v>
      </c>
      <c r="AH66" s="47" t="str">
        <f t="shared" si="19"/>
        <v/>
      </c>
      <c r="AI66" s="39"/>
      <c r="AJ66" s="39">
        <f t="shared" si="20"/>
        <v>0</v>
      </c>
      <c r="AK66" s="209">
        <f t="shared" si="21"/>
        <v>0</v>
      </c>
    </row>
    <row r="67" spans="1:37" ht="15" hidden="1" customHeight="1">
      <c r="A67" s="213" t="s">
        <v>674</v>
      </c>
      <c r="B67" s="153"/>
      <c r="C67" s="154"/>
      <c r="D67" s="144"/>
      <c r="E67" s="145"/>
      <c r="F67" s="146"/>
      <c r="G67" s="147" t="str">
        <f t="shared" si="14"/>
        <v xml:space="preserve"> </v>
      </c>
      <c r="H67" s="148" t="str">
        <f>+IF(YEAR(Címlap!$B$5)-M67&gt;18,"","J")</f>
        <v/>
      </c>
      <c r="I67" s="158"/>
      <c r="J67" s="159"/>
      <c r="K67" s="178"/>
      <c r="L67" s="160"/>
      <c r="M67" s="162"/>
      <c r="N67" s="120"/>
      <c r="O67" s="116"/>
      <c r="P67" s="116"/>
      <c r="Q67" s="116"/>
      <c r="R67" s="117"/>
      <c r="S67" s="116"/>
      <c r="T67" s="226"/>
      <c r="U67" s="149">
        <f t="shared" si="12"/>
        <v>0</v>
      </c>
      <c r="V67" s="123"/>
      <c r="W67" s="156"/>
      <c r="X67" s="161"/>
      <c r="Y67" s="150">
        <f t="shared" si="13"/>
        <v>0</v>
      </c>
      <c r="Z67" s="155" t="e">
        <f t="shared" si="15"/>
        <v>#DIV/0!</v>
      </c>
      <c r="AA67" s="152">
        <f t="shared" si="16"/>
        <v>0</v>
      </c>
      <c r="AB67" s="50" t="str">
        <f t="shared" si="17"/>
        <v>F1A jun.</v>
      </c>
      <c r="AC67" s="50" t="s">
        <v>609</v>
      </c>
      <c r="AD67" s="41" t="e">
        <f>+IF(AND(OR(B67&lt;=$AG$4,U67=$U$6),B67&lt;15),ROUNDUP(AVERAGEIFS(Segédlet!$B$6:$B$19,Segédlet!$A$6:$A$19,"&gt;="&amp;$B67,Segédlet!$A$6:$A$19,"&lt;"&amp;($B67+$AE67)),0),0)</f>
        <v>#DIV/0!</v>
      </c>
      <c r="AE67" s="41">
        <f t="shared" si="18"/>
        <v>0</v>
      </c>
      <c r="AF67" s="41"/>
      <c r="AG67" s="41" t="e">
        <f>+IF(AD67&gt;0,INT(($AD$4-B67)/VLOOKUP($B$2,Segédlet!$A$23:$B$29,2,FALSE)),0)</f>
        <v>#DIV/0!</v>
      </c>
      <c r="AH67" s="47" t="str">
        <f t="shared" si="19"/>
        <v/>
      </c>
      <c r="AI67" s="39"/>
      <c r="AJ67" s="39">
        <f t="shared" si="20"/>
        <v>0</v>
      </c>
      <c r="AK67" s="209">
        <f t="shared" si="21"/>
        <v>0</v>
      </c>
    </row>
    <row r="68" spans="1:37" ht="15" hidden="1" customHeight="1">
      <c r="A68" s="213" t="s">
        <v>674</v>
      </c>
      <c r="B68" s="153"/>
      <c r="C68" s="154"/>
      <c r="D68" s="144"/>
      <c r="E68" s="145"/>
      <c r="F68" s="146"/>
      <c r="G68" s="147" t="str">
        <f t="shared" si="14"/>
        <v xml:space="preserve"> </v>
      </c>
      <c r="H68" s="148" t="str">
        <f>+IF(YEAR(Címlap!$B$5)-M68&gt;18,"","J")</f>
        <v/>
      </c>
      <c r="I68" s="158"/>
      <c r="J68" s="159"/>
      <c r="K68" s="178"/>
      <c r="L68" s="160"/>
      <c r="M68" s="162"/>
      <c r="N68" s="120"/>
      <c r="O68" s="116"/>
      <c r="P68" s="116"/>
      <c r="Q68" s="116"/>
      <c r="R68" s="116"/>
      <c r="S68" s="116"/>
      <c r="T68" s="226"/>
      <c r="U68" s="149">
        <f t="shared" si="12"/>
        <v>0</v>
      </c>
      <c r="V68" s="123"/>
      <c r="W68" s="156"/>
      <c r="X68" s="161"/>
      <c r="Y68" s="150">
        <f t="shared" si="13"/>
        <v>0</v>
      </c>
      <c r="Z68" s="155" t="e">
        <f t="shared" si="15"/>
        <v>#DIV/0!</v>
      </c>
      <c r="AA68" s="152">
        <f t="shared" si="16"/>
        <v>0</v>
      </c>
      <c r="AB68" s="50" t="str">
        <f t="shared" si="17"/>
        <v>F1A jun.</v>
      </c>
      <c r="AC68" s="50" t="s">
        <v>609</v>
      </c>
      <c r="AD68" s="41" t="e">
        <f>+IF(AND(OR(B68&lt;=$AG$4,U68=$U$6),B68&lt;15),ROUNDUP(AVERAGEIFS(Segédlet!$B$6:$B$19,Segédlet!$A$6:$A$19,"&gt;="&amp;$B68,Segédlet!$A$6:$A$19,"&lt;"&amp;($B68+$AE68)),0),0)</f>
        <v>#DIV/0!</v>
      </c>
      <c r="AE68" s="41">
        <f t="shared" si="18"/>
        <v>0</v>
      </c>
      <c r="AF68" s="41"/>
      <c r="AG68" s="41" t="e">
        <f>+IF(AD68&gt;0,INT(($AD$4-B68)/VLOOKUP($B$2,Segédlet!$A$23:$B$29,2,FALSE)),0)</f>
        <v>#DIV/0!</v>
      </c>
      <c r="AH68" s="47" t="str">
        <f t="shared" si="19"/>
        <v/>
      </c>
      <c r="AI68" s="39"/>
      <c r="AJ68" s="39">
        <f t="shared" si="20"/>
        <v>0</v>
      </c>
      <c r="AK68" s="209">
        <f t="shared" si="21"/>
        <v>0</v>
      </c>
    </row>
    <row r="69" spans="1:37" ht="15" hidden="1" customHeight="1">
      <c r="A69" s="213" t="s">
        <v>672</v>
      </c>
      <c r="B69" s="153"/>
      <c r="C69" s="154"/>
      <c r="D69" s="144"/>
      <c r="E69" s="145"/>
      <c r="F69" s="146"/>
      <c r="G69" s="147" t="str">
        <f t="shared" si="14"/>
        <v xml:space="preserve"> </v>
      </c>
      <c r="H69" s="148" t="str">
        <f>+IF(YEAR(Címlap!$B$5)-M69&gt;18,"","J")</f>
        <v/>
      </c>
      <c r="I69" s="158"/>
      <c r="J69" s="159"/>
      <c r="K69" s="178"/>
      <c r="L69" s="160"/>
      <c r="M69" s="162"/>
      <c r="N69" s="120"/>
      <c r="O69" s="116"/>
      <c r="P69" s="116"/>
      <c r="Q69" s="116"/>
      <c r="R69" s="116"/>
      <c r="S69" s="116"/>
      <c r="T69" s="226"/>
      <c r="U69" s="149">
        <f t="shared" si="12"/>
        <v>0</v>
      </c>
      <c r="V69" s="123"/>
      <c r="W69" s="156"/>
      <c r="X69" s="161"/>
      <c r="Y69" s="150">
        <f t="shared" si="13"/>
        <v>0</v>
      </c>
      <c r="Z69" s="155" t="e">
        <f t="shared" si="15"/>
        <v>#DIV/0!</v>
      </c>
      <c r="AA69" s="152">
        <f t="shared" si="16"/>
        <v>0</v>
      </c>
      <c r="AB69" s="50" t="str">
        <f t="shared" si="17"/>
        <v>F1A jun.</v>
      </c>
      <c r="AC69" s="50" t="s">
        <v>609</v>
      </c>
      <c r="AD69" s="41" t="e">
        <f>+IF(AND(OR(B69&lt;=$AG$4,U69=$U$6),B69&lt;15),ROUNDUP(AVERAGEIFS(Segédlet!$B$6:$B$19,Segédlet!$A$6:$A$19,"&gt;="&amp;$B69,Segédlet!$A$6:$A$19,"&lt;"&amp;($B69+$AE69)),0),0)</f>
        <v>#DIV/0!</v>
      </c>
      <c r="AE69" s="41">
        <f t="shared" si="18"/>
        <v>0</v>
      </c>
      <c r="AF69" s="41"/>
      <c r="AG69" s="41" t="e">
        <f>+IF(AD69&gt;0,INT(($AD$4-B69)/VLOOKUP($B$2,Segédlet!$A$23:$B$29,2,FALSE)),0)</f>
        <v>#DIV/0!</v>
      </c>
      <c r="AH69" s="47" t="str">
        <f t="shared" si="19"/>
        <v/>
      </c>
      <c r="AI69" s="39"/>
      <c r="AJ69" s="39">
        <f t="shared" si="20"/>
        <v>0</v>
      </c>
      <c r="AK69" s="209">
        <f t="shared" si="21"/>
        <v>0</v>
      </c>
    </row>
    <row r="70" spans="1:37" ht="15" hidden="1" customHeight="1">
      <c r="A70" s="213" t="s">
        <v>669</v>
      </c>
      <c r="B70" s="153"/>
      <c r="C70" s="154"/>
      <c r="D70" s="144"/>
      <c r="E70" s="145"/>
      <c r="F70" s="146"/>
      <c r="G70" s="147" t="str">
        <f t="shared" si="14"/>
        <v xml:space="preserve"> </v>
      </c>
      <c r="H70" s="148" t="str">
        <f>+IF(YEAR(Címlap!$B$5)-M70&gt;18,"","J")</f>
        <v/>
      </c>
      <c r="I70" s="158"/>
      <c r="J70" s="159"/>
      <c r="K70" s="178"/>
      <c r="L70" s="160"/>
      <c r="M70" s="160"/>
      <c r="N70" s="120"/>
      <c r="O70" s="116"/>
      <c r="P70" s="116"/>
      <c r="Q70" s="116"/>
      <c r="R70" s="116"/>
      <c r="S70" s="116"/>
      <c r="T70" s="226"/>
      <c r="U70" s="149">
        <f t="shared" ref="U70:U101" si="22">SUM(N70:T70)</f>
        <v>0</v>
      </c>
      <c r="V70" s="123"/>
      <c r="W70" s="156"/>
      <c r="X70" s="161"/>
      <c r="Y70" s="150">
        <f t="shared" ref="Y70:Y101" si="23">+U70+V70+W70+X70</f>
        <v>0</v>
      </c>
      <c r="Z70" s="155" t="e">
        <f t="shared" si="15"/>
        <v>#DIV/0!</v>
      </c>
      <c r="AA70" s="152">
        <f t="shared" si="16"/>
        <v>0</v>
      </c>
      <c r="AB70" s="50" t="str">
        <f t="shared" si="17"/>
        <v>F1A jun.</v>
      </c>
      <c r="AC70" s="50" t="s">
        <v>609</v>
      </c>
      <c r="AD70" s="41" t="e">
        <f>+IF(AND(OR(B70&lt;=$AG$4,U70=$U$6),B70&lt;15),ROUNDUP(AVERAGEIFS(Segédlet!$B$6:$B$19,Segédlet!$A$6:$A$19,"&gt;="&amp;$B70,Segédlet!$A$6:$A$19,"&lt;"&amp;($B70+$AE70)),0),0)</f>
        <v>#DIV/0!</v>
      </c>
      <c r="AE70" s="41">
        <f t="shared" si="18"/>
        <v>0</v>
      </c>
      <c r="AF70" s="41"/>
      <c r="AG70" s="41" t="e">
        <f>+IF(AD70&gt;0,INT(($AD$4-B70)/VLOOKUP($B$2,Segédlet!$A$23:$B$29,2,FALSE)),0)</f>
        <v>#DIV/0!</v>
      </c>
      <c r="AH70" s="47" t="str">
        <f t="shared" si="19"/>
        <v/>
      </c>
      <c r="AI70" s="39"/>
      <c r="AJ70" s="39">
        <f t="shared" si="20"/>
        <v>0</v>
      </c>
      <c r="AK70" s="209">
        <f t="shared" si="21"/>
        <v>0</v>
      </c>
    </row>
    <row r="71" spans="1:37" ht="15" hidden="1" customHeight="1">
      <c r="A71" s="214" t="s">
        <v>671</v>
      </c>
      <c r="B71" s="153"/>
      <c r="C71" s="154"/>
      <c r="D71" s="144"/>
      <c r="E71" s="145"/>
      <c r="F71" s="146"/>
      <c r="G71" s="222" t="str">
        <f t="shared" ref="G71:G101" si="24">UPPER(E71)&amp;" "&amp;F71</f>
        <v xml:space="preserve"> </v>
      </c>
      <c r="H71" s="148" t="str">
        <f>+IF(YEAR(Címlap!$B$5)-M71&gt;18,"","J")</f>
        <v/>
      </c>
      <c r="I71" s="113"/>
      <c r="J71" s="113"/>
      <c r="K71" s="183"/>
      <c r="L71" s="114"/>
      <c r="M71" s="114"/>
      <c r="N71" s="120"/>
      <c r="O71" s="116"/>
      <c r="P71" s="116"/>
      <c r="Q71" s="116"/>
      <c r="R71" s="116"/>
      <c r="S71" s="116"/>
      <c r="T71" s="226"/>
      <c r="U71" s="149">
        <f t="shared" si="22"/>
        <v>0</v>
      </c>
      <c r="V71" s="123"/>
      <c r="W71" s="116"/>
      <c r="X71" s="117"/>
      <c r="Y71" s="150">
        <f t="shared" si="23"/>
        <v>0</v>
      </c>
      <c r="Z71" s="155" t="e">
        <f t="shared" si="15"/>
        <v>#DIV/0!</v>
      </c>
      <c r="AA71" s="152">
        <f t="shared" ref="AA71:AA101" si="25">+U71/IF($U$6&gt;450,$U$6,450)</f>
        <v>0</v>
      </c>
      <c r="AB71" s="50" t="str">
        <f t="shared" ref="AB71:AB101" si="26">$B$2</f>
        <v>F1A jun.</v>
      </c>
      <c r="AC71" s="50" t="s">
        <v>609</v>
      </c>
      <c r="AD71" s="41" t="e">
        <f>+IF(AND(OR(B71&lt;=$AG$4,U71=$U$6),B71&lt;15),ROUNDUP(AVERAGEIFS(Segédlet!$B$6:$B$19,Segédlet!$A$6:$A$19,"&gt;="&amp;$B71,Segédlet!$A$6:$A$19,"&lt;"&amp;($B71+$AE71)),0),0)</f>
        <v>#DIV/0!</v>
      </c>
      <c r="AE71" s="41">
        <f t="shared" ref="AE71:AE101" si="27">+COUNTIF($B$7:$B$101,B71)</f>
        <v>0</v>
      </c>
      <c r="AF71" s="41"/>
      <c r="AG71" s="41" t="e">
        <f>+IF(AD71&gt;0,INT(($AD$4-B71)/VLOOKUP($B$2,Segédlet!$A$23:$B$29,2,FALSE)),0)</f>
        <v>#DIV/0!</v>
      </c>
      <c r="AH71" s="47" t="str">
        <f t="shared" ref="AH71:AH101" si="28">IF($U71=0,"",$AA71)</f>
        <v/>
      </c>
      <c r="AI71" s="39"/>
      <c r="AJ71" s="39">
        <f t="shared" ref="AJ71:AJ101" si="29">+IF(H71="J",Y71,0)</f>
        <v>0</v>
      </c>
      <c r="AK71" s="209">
        <f t="shared" ref="AK71:AK101" si="30">U71/$U$6</f>
        <v>0</v>
      </c>
    </row>
    <row r="72" spans="1:37" ht="15" hidden="1" customHeight="1">
      <c r="A72" s="213" t="s">
        <v>677</v>
      </c>
      <c r="B72" s="153"/>
      <c r="C72" s="154"/>
      <c r="D72" s="144"/>
      <c r="E72" s="145"/>
      <c r="F72" s="146"/>
      <c r="G72" s="147" t="str">
        <f t="shared" si="24"/>
        <v xml:space="preserve"> </v>
      </c>
      <c r="H72" s="148" t="str">
        <f>+IF(YEAR(Címlap!$B$5)-M72&gt;18,"","J")</f>
        <v/>
      </c>
      <c r="I72" s="158"/>
      <c r="J72" s="159"/>
      <c r="K72" s="178"/>
      <c r="L72" s="160"/>
      <c r="M72" s="162"/>
      <c r="N72" s="120"/>
      <c r="O72" s="116"/>
      <c r="P72" s="116"/>
      <c r="Q72" s="116"/>
      <c r="R72" s="116"/>
      <c r="S72" s="116"/>
      <c r="T72" s="226"/>
      <c r="U72" s="149">
        <f t="shared" si="22"/>
        <v>0</v>
      </c>
      <c r="V72" s="123"/>
      <c r="W72" s="156"/>
      <c r="X72" s="161"/>
      <c r="Y72" s="150">
        <f t="shared" si="23"/>
        <v>0</v>
      </c>
      <c r="Z72" s="155" t="e">
        <f t="shared" si="15"/>
        <v>#DIV/0!</v>
      </c>
      <c r="AA72" s="152">
        <f t="shared" si="25"/>
        <v>0</v>
      </c>
      <c r="AB72" s="50" t="str">
        <f t="shared" si="26"/>
        <v>F1A jun.</v>
      </c>
      <c r="AC72" s="50" t="s">
        <v>609</v>
      </c>
      <c r="AD72" s="41" t="e">
        <f>+IF(AND(OR(B72&lt;=$AG$4,U72=$U$6),B72&lt;15),ROUNDUP(AVERAGEIFS(Segédlet!$B$6:$B$19,Segédlet!$A$6:$A$19,"&gt;="&amp;$B72,Segédlet!$A$6:$A$19,"&lt;"&amp;($B72+$AE72)),0),0)</f>
        <v>#DIV/0!</v>
      </c>
      <c r="AE72" s="41">
        <f t="shared" si="27"/>
        <v>0</v>
      </c>
      <c r="AF72" s="41"/>
      <c r="AG72" s="41" t="e">
        <f>+IF(AD72&gt;0,INT(($AD$4-B72)/VLOOKUP($B$2,Segédlet!$A$23:$B$29,2,FALSE)),0)</f>
        <v>#DIV/0!</v>
      </c>
      <c r="AH72" s="47" t="str">
        <f t="shared" si="28"/>
        <v/>
      </c>
      <c r="AI72" s="39"/>
      <c r="AJ72" s="39">
        <f t="shared" si="29"/>
        <v>0</v>
      </c>
      <c r="AK72" s="209">
        <f t="shared" si="30"/>
        <v>0</v>
      </c>
    </row>
    <row r="73" spans="1:37" ht="15" hidden="1" customHeight="1">
      <c r="A73" s="213" t="s">
        <v>669</v>
      </c>
      <c r="B73" s="153"/>
      <c r="C73" s="154"/>
      <c r="D73" s="144"/>
      <c r="E73" s="145"/>
      <c r="F73" s="146"/>
      <c r="G73" s="147" t="str">
        <f t="shared" si="24"/>
        <v xml:space="preserve"> </v>
      </c>
      <c r="H73" s="148" t="str">
        <f>+IF(YEAR(Címlap!$B$5)-M73&gt;18,"","J")</f>
        <v/>
      </c>
      <c r="I73" s="158"/>
      <c r="J73" s="159"/>
      <c r="K73" s="178"/>
      <c r="L73" s="160"/>
      <c r="M73" s="162"/>
      <c r="N73" s="120"/>
      <c r="O73" s="116"/>
      <c r="P73" s="116"/>
      <c r="Q73" s="116"/>
      <c r="R73" s="116"/>
      <c r="S73" s="116"/>
      <c r="T73" s="226"/>
      <c r="U73" s="149">
        <f t="shared" si="22"/>
        <v>0</v>
      </c>
      <c r="V73" s="123"/>
      <c r="W73" s="156"/>
      <c r="X73" s="161"/>
      <c r="Y73" s="150">
        <f t="shared" si="23"/>
        <v>0</v>
      </c>
      <c r="Z73" s="155" t="e">
        <f t="shared" si="15"/>
        <v>#DIV/0!</v>
      </c>
      <c r="AA73" s="152">
        <f t="shared" si="25"/>
        <v>0</v>
      </c>
      <c r="AB73" s="50" t="str">
        <f t="shared" si="26"/>
        <v>F1A jun.</v>
      </c>
      <c r="AC73" s="50" t="s">
        <v>609</v>
      </c>
      <c r="AD73" s="41" t="e">
        <f>+IF(AND(OR(B73&lt;=$AG$4,U73=$U$6),B73&lt;15),ROUNDUP(AVERAGEIFS(Segédlet!$B$6:$B$19,Segédlet!$A$6:$A$19,"&gt;="&amp;$B73,Segédlet!$A$6:$A$19,"&lt;"&amp;($B73+$AE73)),0),0)</f>
        <v>#DIV/0!</v>
      </c>
      <c r="AE73" s="41">
        <f t="shared" si="27"/>
        <v>0</v>
      </c>
      <c r="AF73" s="41"/>
      <c r="AG73" s="41" t="e">
        <f>+IF(AD73&gt;0,INT(($AD$4-B73)/VLOOKUP($B$2,Segédlet!$A$23:$B$29,2,FALSE)),0)</f>
        <v>#DIV/0!</v>
      </c>
      <c r="AH73" s="47" t="str">
        <f t="shared" si="28"/>
        <v/>
      </c>
      <c r="AI73" s="39"/>
      <c r="AJ73" s="39">
        <f t="shared" si="29"/>
        <v>0</v>
      </c>
      <c r="AK73" s="209">
        <f t="shared" si="30"/>
        <v>0</v>
      </c>
    </row>
    <row r="74" spans="1:37" ht="15" hidden="1" customHeight="1">
      <c r="A74" s="214" t="s">
        <v>673</v>
      </c>
      <c r="B74" s="153"/>
      <c r="C74" s="154"/>
      <c r="D74" s="144"/>
      <c r="E74" s="145"/>
      <c r="F74" s="146"/>
      <c r="G74" s="147" t="str">
        <f t="shared" si="24"/>
        <v xml:space="preserve"> </v>
      </c>
      <c r="H74" s="148" t="str">
        <f>+IF(YEAR(Címlap!$B$5)-M74&gt;18,"","J")</f>
        <v/>
      </c>
      <c r="I74" s="113"/>
      <c r="J74" s="113"/>
      <c r="K74" s="183"/>
      <c r="L74" s="114"/>
      <c r="M74" s="114"/>
      <c r="N74" s="120"/>
      <c r="O74" s="116"/>
      <c r="P74" s="116"/>
      <c r="Q74" s="116"/>
      <c r="R74" s="116"/>
      <c r="S74" s="116"/>
      <c r="T74" s="226"/>
      <c r="U74" s="223">
        <f t="shared" si="22"/>
        <v>0</v>
      </c>
      <c r="V74" s="122"/>
      <c r="W74" s="116"/>
      <c r="X74" s="117"/>
      <c r="Y74" s="150">
        <f t="shared" si="23"/>
        <v>0</v>
      </c>
      <c r="Z74" s="155" t="e">
        <f>IF(AND($AD$4=1,AF74=0),Segédlet!$B$7,+AD74+AG74)</f>
        <v>#DIV/0!</v>
      </c>
      <c r="AA74" s="152">
        <f t="shared" si="25"/>
        <v>0</v>
      </c>
      <c r="AB74" s="50" t="str">
        <f t="shared" si="26"/>
        <v>F1A jun.</v>
      </c>
      <c r="AC74" s="50" t="s">
        <v>609</v>
      </c>
      <c r="AD74" s="41" t="e">
        <f>+IF(AND(OR(B74&lt;=$AG$4,U74=$U$6),B74&lt;15),ROUNDUP(AVERAGEIFS(Segédlet!$B$6:$B$19,Segédlet!$A$6:$A$19,"&gt;="&amp;$B74,Segédlet!$A$6:$A$19,"&lt;"&amp;($B74+$AE74)),0),0)</f>
        <v>#DIV/0!</v>
      </c>
      <c r="AE74" s="41">
        <f t="shared" si="27"/>
        <v>0</v>
      </c>
      <c r="AF74" s="41">
        <f>+IF(AND(COUNTIF(N74:T74,"&gt;0")=$AF$6,U74&gt;=0.7*$U$6),1,0)</f>
        <v>0</v>
      </c>
      <c r="AG74" s="41" t="e">
        <f>+IF(AD74&gt;0,INT(($AD$4-B74)/VLOOKUP($B$2,Segédlet!$A$23:$B$29,2,FALSE)),0)</f>
        <v>#DIV/0!</v>
      </c>
      <c r="AH74" s="47" t="str">
        <f t="shared" si="28"/>
        <v/>
      </c>
      <c r="AI74" s="39"/>
      <c r="AJ74" s="39">
        <f t="shared" si="29"/>
        <v>0</v>
      </c>
      <c r="AK74" s="209">
        <f t="shared" si="30"/>
        <v>0</v>
      </c>
    </row>
    <row r="75" spans="1:37" ht="15" hidden="1" customHeight="1">
      <c r="A75" s="213" t="s">
        <v>670</v>
      </c>
      <c r="B75" s="153"/>
      <c r="C75" s="154"/>
      <c r="D75" s="144"/>
      <c r="E75" s="145"/>
      <c r="F75" s="146"/>
      <c r="G75" s="147" t="str">
        <f t="shared" si="24"/>
        <v xml:space="preserve"> </v>
      </c>
      <c r="H75" s="148" t="str">
        <f>+IF(YEAR(Címlap!$B$5)-M75&gt;18,"","J")</f>
        <v/>
      </c>
      <c r="I75" s="158"/>
      <c r="J75" s="159"/>
      <c r="K75" s="178"/>
      <c r="L75" s="160"/>
      <c r="M75" s="162"/>
      <c r="N75" s="120"/>
      <c r="O75" s="116"/>
      <c r="P75" s="116"/>
      <c r="Q75" s="116"/>
      <c r="R75" s="116"/>
      <c r="S75" s="116"/>
      <c r="T75" s="226"/>
      <c r="U75" s="149">
        <f t="shared" si="22"/>
        <v>0</v>
      </c>
      <c r="V75" s="123"/>
      <c r="W75" s="156"/>
      <c r="X75" s="161"/>
      <c r="Y75" s="150">
        <f t="shared" si="23"/>
        <v>0</v>
      </c>
      <c r="Z75" s="155" t="e">
        <f t="shared" ref="Z75:Z101" si="31">+AD75+AG75</f>
        <v>#DIV/0!</v>
      </c>
      <c r="AA75" s="152">
        <f t="shared" si="25"/>
        <v>0</v>
      </c>
      <c r="AB75" s="50" t="str">
        <f t="shared" si="26"/>
        <v>F1A jun.</v>
      </c>
      <c r="AC75" s="50" t="s">
        <v>609</v>
      </c>
      <c r="AD75" s="41" t="e">
        <f>+IF(AND(OR(B75&lt;=$AG$4,U75=$U$6),B75&lt;15),ROUNDUP(AVERAGEIFS(Segédlet!$B$6:$B$19,Segédlet!$A$6:$A$19,"&gt;="&amp;$B75,Segédlet!$A$6:$A$19,"&lt;"&amp;($B75+$AE75)),0),0)</f>
        <v>#DIV/0!</v>
      </c>
      <c r="AE75" s="41">
        <f t="shared" si="27"/>
        <v>0</v>
      </c>
      <c r="AF75" s="41"/>
      <c r="AG75" s="41" t="e">
        <f>+IF(AD75&gt;0,INT(($AD$4-B75)/VLOOKUP($B$2,Segédlet!$A$23:$B$29,2,FALSE)),0)</f>
        <v>#DIV/0!</v>
      </c>
      <c r="AH75" s="47" t="str">
        <f t="shared" si="28"/>
        <v/>
      </c>
      <c r="AI75" s="39"/>
      <c r="AJ75" s="39">
        <f t="shared" si="29"/>
        <v>0</v>
      </c>
      <c r="AK75" s="209">
        <f t="shared" si="30"/>
        <v>0</v>
      </c>
    </row>
    <row r="76" spans="1:37" ht="15" hidden="1" customHeight="1">
      <c r="A76" s="213" t="s">
        <v>674</v>
      </c>
      <c r="B76" s="153"/>
      <c r="C76" s="154"/>
      <c r="D76" s="144"/>
      <c r="E76" s="145"/>
      <c r="F76" s="146"/>
      <c r="G76" s="147" t="str">
        <f t="shared" si="24"/>
        <v xml:space="preserve"> </v>
      </c>
      <c r="H76" s="148" t="str">
        <f>+IF(YEAR(Címlap!$B$5)-M76&gt;18,"","J")</f>
        <v/>
      </c>
      <c r="I76" s="113"/>
      <c r="J76" s="159"/>
      <c r="K76" s="178"/>
      <c r="L76" s="160"/>
      <c r="M76" s="162"/>
      <c r="N76" s="120"/>
      <c r="O76" s="116"/>
      <c r="P76" s="116"/>
      <c r="Q76" s="116"/>
      <c r="R76" s="116"/>
      <c r="S76" s="116"/>
      <c r="T76" s="226"/>
      <c r="U76" s="149">
        <f t="shared" si="22"/>
        <v>0</v>
      </c>
      <c r="V76" s="123"/>
      <c r="W76" s="156"/>
      <c r="X76" s="117"/>
      <c r="Y76" s="150">
        <f t="shared" si="23"/>
        <v>0</v>
      </c>
      <c r="Z76" s="155" t="e">
        <f t="shared" si="31"/>
        <v>#DIV/0!</v>
      </c>
      <c r="AA76" s="152">
        <f t="shared" si="25"/>
        <v>0</v>
      </c>
      <c r="AB76" s="50" t="str">
        <f t="shared" si="26"/>
        <v>F1A jun.</v>
      </c>
      <c r="AC76" s="50" t="s">
        <v>609</v>
      </c>
      <c r="AD76" s="41" t="e">
        <f>+IF(AND(OR(B76&lt;=$AG$4,U76=$U$6),B76&lt;15),ROUNDUP(AVERAGEIFS(Segédlet!$B$6:$B$19,Segédlet!$A$6:$A$19,"&gt;="&amp;$B76,Segédlet!$A$6:$A$19,"&lt;"&amp;($B76+$AE76)),0),0)</f>
        <v>#DIV/0!</v>
      </c>
      <c r="AE76" s="41">
        <f t="shared" si="27"/>
        <v>0</v>
      </c>
      <c r="AF76" s="41"/>
      <c r="AG76" s="41" t="e">
        <f>+IF(AD76&gt;0,INT(($AD$4-B76)/VLOOKUP($B$2,Segédlet!$A$23:$B$29,2,FALSE)),0)</f>
        <v>#DIV/0!</v>
      </c>
      <c r="AH76" s="47" t="str">
        <f t="shared" si="28"/>
        <v/>
      </c>
      <c r="AI76" s="39"/>
      <c r="AJ76" s="39">
        <f t="shared" si="29"/>
        <v>0</v>
      </c>
      <c r="AK76" s="209">
        <f t="shared" si="30"/>
        <v>0</v>
      </c>
    </row>
    <row r="77" spans="1:37" ht="15" hidden="1" customHeight="1">
      <c r="A77" s="213" t="s">
        <v>672</v>
      </c>
      <c r="B77" s="153"/>
      <c r="C77" s="154"/>
      <c r="D77" s="144"/>
      <c r="E77" s="145"/>
      <c r="F77" s="146"/>
      <c r="G77" s="147" t="str">
        <f t="shared" si="24"/>
        <v xml:space="preserve"> </v>
      </c>
      <c r="H77" s="148" t="str">
        <f>+IF(YEAR(Címlap!$B$5)-M77&gt;18,"","J")</f>
        <v/>
      </c>
      <c r="I77" s="158"/>
      <c r="J77" s="159"/>
      <c r="K77" s="178"/>
      <c r="L77" s="160"/>
      <c r="M77" s="162"/>
      <c r="N77" s="120"/>
      <c r="O77" s="116"/>
      <c r="P77" s="116"/>
      <c r="Q77" s="116"/>
      <c r="R77" s="117"/>
      <c r="S77" s="116"/>
      <c r="T77" s="226"/>
      <c r="U77" s="149">
        <f t="shared" si="22"/>
        <v>0</v>
      </c>
      <c r="V77" s="123"/>
      <c r="W77" s="156"/>
      <c r="X77" s="161"/>
      <c r="Y77" s="150">
        <f t="shared" si="23"/>
        <v>0</v>
      </c>
      <c r="Z77" s="155" t="e">
        <f t="shared" si="31"/>
        <v>#DIV/0!</v>
      </c>
      <c r="AA77" s="152">
        <f t="shared" si="25"/>
        <v>0</v>
      </c>
      <c r="AB77" s="50" t="str">
        <f t="shared" si="26"/>
        <v>F1A jun.</v>
      </c>
      <c r="AC77" s="50" t="s">
        <v>609</v>
      </c>
      <c r="AD77" s="41" t="e">
        <f>+IF(AND(OR(B77&lt;=$AG$4,U77=$U$6),B77&lt;15),ROUNDUP(AVERAGEIFS(Segédlet!$B$6:$B$19,Segédlet!$A$6:$A$19,"&gt;="&amp;$B77,Segédlet!$A$6:$A$19,"&lt;"&amp;($B77+$AE77)),0),0)</f>
        <v>#DIV/0!</v>
      </c>
      <c r="AE77" s="41">
        <f t="shared" si="27"/>
        <v>0</v>
      </c>
      <c r="AF77" s="41"/>
      <c r="AG77" s="41" t="e">
        <f>+IF(AD77&gt;0,INT(($AD$4-B77)/VLOOKUP($B$2,Segédlet!$A$23:$B$29,2,FALSE)),0)</f>
        <v>#DIV/0!</v>
      </c>
      <c r="AH77" s="47" t="str">
        <f t="shared" si="28"/>
        <v/>
      </c>
      <c r="AI77" s="39"/>
      <c r="AJ77" s="39">
        <f t="shared" si="29"/>
        <v>0</v>
      </c>
      <c r="AK77" s="209">
        <f t="shared" si="30"/>
        <v>0</v>
      </c>
    </row>
    <row r="78" spans="1:37" ht="15" hidden="1" customHeight="1">
      <c r="A78" s="214" t="s">
        <v>675</v>
      </c>
      <c r="B78" s="153"/>
      <c r="C78" s="154"/>
      <c r="D78" s="144"/>
      <c r="E78" s="145"/>
      <c r="F78" s="146"/>
      <c r="G78" s="147" t="str">
        <f t="shared" si="24"/>
        <v xml:space="preserve"> </v>
      </c>
      <c r="H78" s="148" t="str">
        <f>+IF(YEAR(Címlap!$B$5)-M78&gt;18,"","J")</f>
        <v/>
      </c>
      <c r="I78" s="158"/>
      <c r="J78" s="159"/>
      <c r="K78" s="178"/>
      <c r="L78" s="160"/>
      <c r="M78" s="162"/>
      <c r="N78" s="120"/>
      <c r="O78" s="116"/>
      <c r="P78" s="116"/>
      <c r="Q78" s="116"/>
      <c r="R78" s="117"/>
      <c r="S78" s="116"/>
      <c r="T78" s="226"/>
      <c r="U78" s="149">
        <f t="shared" si="22"/>
        <v>0</v>
      </c>
      <c r="V78" s="123"/>
      <c r="W78" s="156"/>
      <c r="X78" s="161"/>
      <c r="Y78" s="150">
        <f t="shared" si="23"/>
        <v>0</v>
      </c>
      <c r="Z78" s="155" t="e">
        <f t="shared" si="31"/>
        <v>#DIV/0!</v>
      </c>
      <c r="AA78" s="152">
        <f t="shared" si="25"/>
        <v>0</v>
      </c>
      <c r="AB78" s="50" t="str">
        <f t="shared" si="26"/>
        <v>F1A jun.</v>
      </c>
      <c r="AC78" s="50" t="s">
        <v>609</v>
      </c>
      <c r="AD78" s="41" t="e">
        <f>+IF(AND(OR(B78&lt;=$AG$4,U78=$U$6),B78&lt;15),ROUNDUP(AVERAGEIFS(Segédlet!$B$6:$B$19,Segédlet!$A$6:$A$19,"&gt;="&amp;$B78,Segédlet!$A$6:$A$19,"&lt;"&amp;($B78+$AE78)),0),0)</f>
        <v>#DIV/0!</v>
      </c>
      <c r="AE78" s="41">
        <f t="shared" si="27"/>
        <v>0</v>
      </c>
      <c r="AF78" s="41"/>
      <c r="AG78" s="41" t="e">
        <f>+IF(AD78&gt;0,INT(($AD$4-B78)/VLOOKUP($B$2,Segédlet!$A$23:$B$29,2,FALSE)),0)</f>
        <v>#DIV/0!</v>
      </c>
      <c r="AH78" s="47" t="str">
        <f t="shared" si="28"/>
        <v/>
      </c>
      <c r="AI78" s="39"/>
      <c r="AJ78" s="39">
        <f t="shared" si="29"/>
        <v>0</v>
      </c>
      <c r="AK78" s="209">
        <f t="shared" si="30"/>
        <v>0</v>
      </c>
    </row>
    <row r="79" spans="1:37" ht="15" hidden="1" customHeight="1">
      <c r="A79" s="213" t="s">
        <v>672</v>
      </c>
      <c r="B79" s="153"/>
      <c r="C79" s="154"/>
      <c r="D79" s="144"/>
      <c r="E79" s="145"/>
      <c r="F79" s="146"/>
      <c r="G79" s="147" t="str">
        <f t="shared" si="24"/>
        <v xml:space="preserve"> </v>
      </c>
      <c r="H79" s="148" t="str">
        <f>+IF(YEAR(Címlap!$B$5)-M79&gt;18,"","J")</f>
        <v/>
      </c>
      <c r="I79" s="158"/>
      <c r="J79" s="159"/>
      <c r="K79" s="178"/>
      <c r="L79" s="160"/>
      <c r="M79" s="162"/>
      <c r="N79" s="120"/>
      <c r="O79" s="116"/>
      <c r="P79" s="116"/>
      <c r="Q79" s="116"/>
      <c r="R79" s="116"/>
      <c r="S79" s="116"/>
      <c r="T79" s="226"/>
      <c r="U79" s="149">
        <f t="shared" si="22"/>
        <v>0</v>
      </c>
      <c r="V79" s="123"/>
      <c r="W79" s="156"/>
      <c r="X79" s="161"/>
      <c r="Y79" s="150">
        <f t="shared" si="23"/>
        <v>0</v>
      </c>
      <c r="Z79" s="155" t="e">
        <f t="shared" si="31"/>
        <v>#DIV/0!</v>
      </c>
      <c r="AA79" s="152">
        <f t="shared" si="25"/>
        <v>0</v>
      </c>
      <c r="AB79" s="50" t="str">
        <f t="shared" si="26"/>
        <v>F1A jun.</v>
      </c>
      <c r="AC79" s="50" t="s">
        <v>609</v>
      </c>
      <c r="AD79" s="41" t="e">
        <f>+IF(AND(OR(B79&lt;=$AG$4,U79=$U$6),B79&lt;15),ROUNDUP(AVERAGEIFS(Segédlet!$B$6:$B$19,Segédlet!$A$6:$A$19,"&gt;="&amp;$B79,Segédlet!$A$6:$A$19,"&lt;"&amp;($B79+$AE79)),0),0)</f>
        <v>#DIV/0!</v>
      </c>
      <c r="AE79" s="41">
        <f t="shared" si="27"/>
        <v>0</v>
      </c>
      <c r="AF79" s="41"/>
      <c r="AG79" s="41" t="e">
        <f>+IF(AD79&gt;0,INT(($AD$4-B79)/VLOOKUP($B$2,Segédlet!$A$23:$B$29,2,FALSE)),0)</f>
        <v>#DIV/0!</v>
      </c>
      <c r="AH79" s="47" t="str">
        <f t="shared" si="28"/>
        <v/>
      </c>
      <c r="AI79" s="39"/>
      <c r="AJ79" s="39">
        <f t="shared" si="29"/>
        <v>0</v>
      </c>
      <c r="AK79" s="209">
        <f t="shared" si="30"/>
        <v>0</v>
      </c>
    </row>
    <row r="80" spans="1:37" ht="15" hidden="1" customHeight="1">
      <c r="A80" s="214" t="s">
        <v>174</v>
      </c>
      <c r="B80" s="153"/>
      <c r="C80" s="154"/>
      <c r="D80" s="144"/>
      <c r="E80" s="145"/>
      <c r="F80" s="146"/>
      <c r="G80" s="147" t="str">
        <f t="shared" si="24"/>
        <v xml:space="preserve"> </v>
      </c>
      <c r="H80" s="148" t="str">
        <f>+IF(YEAR(Címlap!$B$5)-M80&gt;18,"","J")</f>
        <v/>
      </c>
      <c r="I80" s="158"/>
      <c r="J80" s="159"/>
      <c r="K80" s="178"/>
      <c r="L80" s="162"/>
      <c r="M80" s="162"/>
      <c r="N80" s="120"/>
      <c r="O80" s="116"/>
      <c r="P80" s="116"/>
      <c r="Q80" s="116"/>
      <c r="R80" s="116"/>
      <c r="S80" s="116"/>
      <c r="T80" s="226"/>
      <c r="U80" s="149">
        <f t="shared" si="22"/>
        <v>0</v>
      </c>
      <c r="V80" s="123"/>
      <c r="W80" s="156"/>
      <c r="X80" s="161"/>
      <c r="Y80" s="150">
        <f t="shared" si="23"/>
        <v>0</v>
      </c>
      <c r="Z80" s="155" t="e">
        <f t="shared" si="31"/>
        <v>#DIV/0!</v>
      </c>
      <c r="AA80" s="152">
        <f t="shared" si="25"/>
        <v>0</v>
      </c>
      <c r="AB80" s="50" t="str">
        <f t="shared" si="26"/>
        <v>F1A jun.</v>
      </c>
      <c r="AC80" s="50" t="s">
        <v>609</v>
      </c>
      <c r="AD80" s="41" t="e">
        <f>+IF(AND(OR(B80&lt;=$AG$4,U80=$U$6),B80&lt;15),ROUNDUP(AVERAGEIFS(Segédlet!$B$6:$B$19,Segédlet!$A$6:$A$19,"&gt;="&amp;$B80,Segédlet!$A$6:$A$19,"&lt;"&amp;($B80+$AE80)),0),0)</f>
        <v>#DIV/0!</v>
      </c>
      <c r="AE80" s="41">
        <f t="shared" si="27"/>
        <v>0</v>
      </c>
      <c r="AF80" s="41"/>
      <c r="AG80" s="41" t="e">
        <f>+IF(AD80&gt;0,INT(($AD$4-B80)/VLOOKUP($B$2,Segédlet!$A$23:$B$29,2,FALSE)),0)</f>
        <v>#DIV/0!</v>
      </c>
      <c r="AH80" s="47" t="str">
        <f t="shared" si="28"/>
        <v/>
      </c>
      <c r="AI80" s="39"/>
      <c r="AJ80" s="39">
        <f t="shared" si="29"/>
        <v>0</v>
      </c>
      <c r="AK80" s="209">
        <f t="shared" si="30"/>
        <v>0</v>
      </c>
    </row>
    <row r="81" spans="1:37" ht="15" hidden="1" customHeight="1" thickBot="1">
      <c r="A81" s="214"/>
      <c r="B81" s="153"/>
      <c r="C81" s="154"/>
      <c r="D81" s="144"/>
      <c r="E81" s="145"/>
      <c r="F81" s="146"/>
      <c r="G81" s="147" t="str">
        <f t="shared" si="24"/>
        <v xml:space="preserve"> </v>
      </c>
      <c r="H81" s="148" t="str">
        <f>+IF(YEAR(Címlap!$B$5)-M81&gt;18,"","J")</f>
        <v/>
      </c>
      <c r="I81" s="158"/>
      <c r="J81" s="159"/>
      <c r="K81" s="178"/>
      <c r="L81" s="162"/>
      <c r="M81" s="162"/>
      <c r="N81" s="238"/>
      <c r="O81" s="239"/>
      <c r="P81" s="239"/>
      <c r="Q81" s="239"/>
      <c r="R81" s="239"/>
      <c r="S81" s="239"/>
      <c r="T81" s="240"/>
      <c r="U81" s="149">
        <f t="shared" si="22"/>
        <v>0</v>
      </c>
      <c r="V81" s="123"/>
      <c r="W81" s="156"/>
      <c r="X81" s="161"/>
      <c r="Y81" s="150">
        <f t="shared" si="23"/>
        <v>0</v>
      </c>
      <c r="Z81" s="155" t="e">
        <f t="shared" si="31"/>
        <v>#DIV/0!</v>
      </c>
      <c r="AA81" s="152">
        <f t="shared" si="25"/>
        <v>0</v>
      </c>
      <c r="AB81" s="50" t="str">
        <f t="shared" si="26"/>
        <v>F1A jun.</v>
      </c>
      <c r="AC81" s="50" t="s">
        <v>609</v>
      </c>
      <c r="AD81" s="41" t="e">
        <f>+IF(AND(OR(B81&lt;=$AG$4,U81=$U$6),B81&lt;15),ROUNDUP(AVERAGEIFS(Segédlet!$B$6:$B$19,Segédlet!$A$6:$A$19,"&gt;="&amp;$B81,Segédlet!$A$6:$A$19,"&lt;"&amp;($B81+$AE81)),0),0)</f>
        <v>#DIV/0!</v>
      </c>
      <c r="AE81" s="41">
        <f t="shared" si="27"/>
        <v>0</v>
      </c>
      <c r="AF81" s="41"/>
      <c r="AG81" s="41" t="e">
        <f>+IF(AD81&gt;0,INT(($AD$4-B81)/VLOOKUP($B$2,Segédlet!$A$23:$B$29,2,FALSE)),0)</f>
        <v>#DIV/0!</v>
      </c>
      <c r="AH81" s="47" t="str">
        <f t="shared" si="28"/>
        <v/>
      </c>
      <c r="AI81" s="39"/>
      <c r="AJ81" s="39">
        <f t="shared" si="29"/>
        <v>0</v>
      </c>
      <c r="AK81" s="209">
        <f t="shared" si="30"/>
        <v>0</v>
      </c>
    </row>
    <row r="82" spans="1:37" ht="15" hidden="1" customHeight="1">
      <c r="A82" s="228"/>
      <c r="B82" s="153" t="str">
        <f t="shared" ref="B82:B101" si="32">+IF(Y82&gt;0,_xlfn.RANK.EQ(Y82,$Y$7:$Y$101),"")</f>
        <v/>
      </c>
      <c r="C82" s="154" t="str">
        <f t="shared" ref="C82:C101" si="33">IF(H82="J",_xlfn.RANK.EQ(AJ82,$AJ$7:$AJ$101),"")</f>
        <v/>
      </c>
      <c r="D82" s="144" t="s">
        <v>327</v>
      </c>
      <c r="E82" s="145"/>
      <c r="F82" s="146"/>
      <c r="G82" s="222" t="str">
        <f t="shared" si="24"/>
        <v xml:space="preserve"> </v>
      </c>
      <c r="H82" s="148" t="str">
        <f>+IF(YEAR(Címlap!$B$5)-M82&gt;18,"","J")</f>
        <v/>
      </c>
      <c r="I82" s="158"/>
      <c r="J82" s="159"/>
      <c r="K82" s="178"/>
      <c r="L82" s="160"/>
      <c r="M82" s="162"/>
      <c r="N82" s="120"/>
      <c r="O82" s="116"/>
      <c r="P82" s="116"/>
      <c r="Q82" s="116"/>
      <c r="R82" s="117"/>
      <c r="S82" s="116"/>
      <c r="T82" s="226"/>
      <c r="U82" s="149">
        <f t="shared" si="22"/>
        <v>0</v>
      </c>
      <c r="V82" s="123"/>
      <c r="W82" s="156"/>
      <c r="X82" s="161"/>
      <c r="Y82" s="150">
        <f t="shared" si="23"/>
        <v>0</v>
      </c>
      <c r="Z82" s="155">
        <f t="shared" si="31"/>
        <v>0</v>
      </c>
      <c r="AA82" s="152">
        <f t="shared" si="25"/>
        <v>0</v>
      </c>
      <c r="AB82" s="50" t="str">
        <f t="shared" si="26"/>
        <v>F1A jun.</v>
      </c>
      <c r="AC82" s="50" t="s">
        <v>609</v>
      </c>
      <c r="AD82" s="41">
        <f>+IF(AND(OR(B82&lt;=$AG$4,U82=$U$6),B82&lt;15),ROUNDUP(AVERAGEIFS(Segédlet!$B$6:$B$19,Segédlet!$A$6:$A$19,"&gt;="&amp;$B82,Segédlet!$A$6:$A$19,"&lt;"&amp;($B82+$AE82)),0),0)</f>
        <v>0</v>
      </c>
      <c r="AE82" s="41">
        <f t="shared" si="27"/>
        <v>89</v>
      </c>
      <c r="AF82" s="41"/>
      <c r="AG82" s="41">
        <f>+IF(AD82&gt;0,INT(($AD$4-B82)/VLOOKUP($B$2,Segédlet!$A$23:$B$29,2,FALSE)),0)</f>
        <v>0</v>
      </c>
      <c r="AH82" s="47" t="str">
        <f t="shared" si="28"/>
        <v/>
      </c>
      <c r="AI82" s="39"/>
      <c r="AJ82" s="39">
        <f t="shared" si="29"/>
        <v>0</v>
      </c>
      <c r="AK82" s="209">
        <f t="shared" si="30"/>
        <v>0</v>
      </c>
    </row>
    <row r="83" spans="1:37" ht="15" hidden="1" customHeight="1">
      <c r="A83" s="228"/>
      <c r="B83" s="153" t="str">
        <f t="shared" si="32"/>
        <v/>
      </c>
      <c r="C83" s="154" t="str">
        <f t="shared" si="33"/>
        <v/>
      </c>
      <c r="D83" s="144" t="s">
        <v>47</v>
      </c>
      <c r="E83" s="145"/>
      <c r="F83" s="146"/>
      <c r="G83" s="222" t="str">
        <f t="shared" si="24"/>
        <v xml:space="preserve"> </v>
      </c>
      <c r="H83" s="148" t="str">
        <f>+IF(YEAR(Címlap!$B$5)-M83&gt;18,"","J")</f>
        <v/>
      </c>
      <c r="I83" s="158"/>
      <c r="J83" s="159"/>
      <c r="K83" s="178"/>
      <c r="L83" s="160"/>
      <c r="M83" s="162"/>
      <c r="N83" s="120"/>
      <c r="O83" s="116"/>
      <c r="P83" s="116"/>
      <c r="Q83" s="116"/>
      <c r="R83" s="117"/>
      <c r="S83" s="116"/>
      <c r="T83" s="226"/>
      <c r="U83" s="149">
        <f t="shared" si="22"/>
        <v>0</v>
      </c>
      <c r="V83" s="123"/>
      <c r="W83" s="156"/>
      <c r="X83" s="161"/>
      <c r="Y83" s="150">
        <f t="shared" si="23"/>
        <v>0</v>
      </c>
      <c r="Z83" s="155">
        <f t="shared" si="31"/>
        <v>0</v>
      </c>
      <c r="AA83" s="152">
        <f t="shared" si="25"/>
        <v>0</v>
      </c>
      <c r="AB83" s="50" t="str">
        <f t="shared" si="26"/>
        <v>F1A jun.</v>
      </c>
      <c r="AC83" s="50" t="s">
        <v>609</v>
      </c>
      <c r="AD83" s="41">
        <f>+IF(AND(OR(B83&lt;=$AG$4,U83=$U$6),B83&lt;15),ROUNDUP(AVERAGEIFS(Segédlet!$B$6:$B$19,Segédlet!$A$6:$A$19,"&gt;="&amp;$B83,Segédlet!$A$6:$A$19,"&lt;"&amp;($B83+$AE83)),0),0)</f>
        <v>0</v>
      </c>
      <c r="AE83" s="41">
        <f t="shared" si="27"/>
        <v>89</v>
      </c>
      <c r="AF83" s="41"/>
      <c r="AG83" s="41">
        <f>+IF(AD83&gt;0,INT(($AD$4-B83)/VLOOKUP($B$2,Segédlet!$A$23:$B$29,2,FALSE)),0)</f>
        <v>0</v>
      </c>
      <c r="AH83" s="47" t="str">
        <f t="shared" si="28"/>
        <v/>
      </c>
      <c r="AI83" s="39"/>
      <c r="AJ83" s="39">
        <f t="shared" si="29"/>
        <v>0</v>
      </c>
      <c r="AK83" s="209">
        <f t="shared" si="30"/>
        <v>0</v>
      </c>
    </row>
    <row r="84" spans="1:37" ht="15" hidden="1" customHeight="1">
      <c r="A84" s="228"/>
      <c r="B84" s="153" t="str">
        <f t="shared" si="32"/>
        <v/>
      </c>
      <c r="C84" s="154" t="str">
        <f t="shared" si="33"/>
        <v/>
      </c>
      <c r="D84" s="144" t="s">
        <v>49</v>
      </c>
      <c r="E84" s="145"/>
      <c r="F84" s="146"/>
      <c r="G84" s="222" t="str">
        <f t="shared" si="24"/>
        <v xml:space="preserve"> </v>
      </c>
      <c r="H84" s="148" t="str">
        <f>+IF(YEAR(Címlap!$B$5)-M84&gt;18,"","J")</f>
        <v/>
      </c>
      <c r="I84" s="158"/>
      <c r="J84" s="159"/>
      <c r="K84" s="178"/>
      <c r="L84" s="160"/>
      <c r="M84" s="162"/>
      <c r="N84" s="120"/>
      <c r="O84" s="116"/>
      <c r="P84" s="116"/>
      <c r="Q84" s="116"/>
      <c r="R84" s="116"/>
      <c r="S84" s="116"/>
      <c r="T84" s="226"/>
      <c r="U84" s="149">
        <f t="shared" si="22"/>
        <v>0</v>
      </c>
      <c r="V84" s="123"/>
      <c r="W84" s="156"/>
      <c r="X84" s="161"/>
      <c r="Y84" s="150">
        <f t="shared" si="23"/>
        <v>0</v>
      </c>
      <c r="Z84" s="155">
        <f t="shared" si="31"/>
        <v>0</v>
      </c>
      <c r="AA84" s="152">
        <f t="shared" si="25"/>
        <v>0</v>
      </c>
      <c r="AB84" s="50" t="str">
        <f t="shared" si="26"/>
        <v>F1A jun.</v>
      </c>
      <c r="AC84" s="50" t="s">
        <v>609</v>
      </c>
      <c r="AD84" s="41">
        <f>+IF(AND(OR(B84&lt;=$AG$4,U84=$U$6),B84&lt;15),ROUNDUP(AVERAGEIFS(Segédlet!$B$6:$B$19,Segédlet!$A$6:$A$19,"&gt;="&amp;$B84,Segédlet!$A$6:$A$19,"&lt;"&amp;($B84+$AE84)),0),0)</f>
        <v>0</v>
      </c>
      <c r="AE84" s="41">
        <f t="shared" si="27"/>
        <v>89</v>
      </c>
      <c r="AF84" s="41"/>
      <c r="AG84" s="41">
        <f>+IF(AD84&gt;0,INT(($AD$4-B84)/VLOOKUP($B$2,Segédlet!$A$23:$B$29,2,FALSE)),0)</f>
        <v>0</v>
      </c>
      <c r="AH84" s="47" t="str">
        <f t="shared" si="28"/>
        <v/>
      </c>
      <c r="AI84" s="39"/>
      <c r="AJ84" s="39">
        <f t="shared" si="29"/>
        <v>0</v>
      </c>
      <c r="AK84" s="209">
        <f t="shared" si="30"/>
        <v>0</v>
      </c>
    </row>
    <row r="85" spans="1:37" ht="15" hidden="1" customHeight="1">
      <c r="A85" s="228"/>
      <c r="B85" s="153" t="str">
        <f t="shared" si="32"/>
        <v/>
      </c>
      <c r="C85" s="154" t="str">
        <f t="shared" si="33"/>
        <v/>
      </c>
      <c r="D85" s="144" t="s">
        <v>321</v>
      </c>
      <c r="E85" s="145"/>
      <c r="F85" s="146"/>
      <c r="G85" s="147" t="str">
        <f t="shared" si="24"/>
        <v xml:space="preserve"> </v>
      </c>
      <c r="H85" s="148" t="str">
        <f>+IF(YEAR(Címlap!$B$5)-M85&gt;18,"","J")</f>
        <v/>
      </c>
      <c r="I85" s="158"/>
      <c r="J85" s="159"/>
      <c r="K85" s="178"/>
      <c r="L85" s="160"/>
      <c r="M85" s="162"/>
      <c r="N85" s="120"/>
      <c r="O85" s="116"/>
      <c r="P85" s="116"/>
      <c r="Q85" s="116"/>
      <c r="R85" s="116"/>
      <c r="S85" s="116"/>
      <c r="T85" s="226"/>
      <c r="U85" s="149">
        <f t="shared" si="22"/>
        <v>0</v>
      </c>
      <c r="V85" s="123"/>
      <c r="W85" s="156"/>
      <c r="X85" s="161"/>
      <c r="Y85" s="150">
        <f t="shared" si="23"/>
        <v>0</v>
      </c>
      <c r="Z85" s="155">
        <f t="shared" si="31"/>
        <v>0</v>
      </c>
      <c r="AA85" s="152">
        <f t="shared" si="25"/>
        <v>0</v>
      </c>
      <c r="AB85" s="50" t="str">
        <f t="shared" si="26"/>
        <v>F1A jun.</v>
      </c>
      <c r="AC85" s="50" t="s">
        <v>609</v>
      </c>
      <c r="AD85" s="41">
        <f>+IF(AND(OR(B85&lt;=$AG$4,U85=$U$6),B85&lt;15),ROUNDUP(AVERAGEIFS(Segédlet!$B$6:$B$19,Segédlet!$A$6:$A$19,"&gt;="&amp;$B85,Segédlet!$A$6:$A$19,"&lt;"&amp;($B85+$AE85)),0),0)</f>
        <v>0</v>
      </c>
      <c r="AE85" s="41">
        <f t="shared" si="27"/>
        <v>89</v>
      </c>
      <c r="AF85" s="41"/>
      <c r="AG85" s="41">
        <f>+IF(AD85&gt;0,INT(($AD$4-B85)/VLOOKUP($B$2,Segédlet!$A$23:$B$29,2,FALSE)),0)</f>
        <v>0</v>
      </c>
      <c r="AH85" s="47" t="str">
        <f t="shared" si="28"/>
        <v/>
      </c>
      <c r="AI85" s="39"/>
      <c r="AJ85" s="39">
        <f t="shared" si="29"/>
        <v>0</v>
      </c>
      <c r="AK85" s="209">
        <f t="shared" si="30"/>
        <v>0</v>
      </c>
    </row>
    <row r="86" spans="1:37" ht="15" hidden="1" customHeight="1">
      <c r="A86" s="228"/>
      <c r="B86" s="153" t="str">
        <f t="shared" si="32"/>
        <v/>
      </c>
      <c r="C86" s="154" t="str">
        <f t="shared" si="33"/>
        <v/>
      </c>
      <c r="D86" s="144" t="s">
        <v>44</v>
      </c>
      <c r="E86" s="145"/>
      <c r="F86" s="146"/>
      <c r="G86" s="222" t="str">
        <f t="shared" si="24"/>
        <v xml:space="preserve"> </v>
      </c>
      <c r="H86" s="148" t="str">
        <f>+IF(YEAR(Címlap!$B$5)-M86&gt;18,"","J")</f>
        <v/>
      </c>
      <c r="I86" s="158"/>
      <c r="J86" s="159"/>
      <c r="K86" s="178"/>
      <c r="L86" s="160"/>
      <c r="M86" s="162"/>
      <c r="N86" s="120"/>
      <c r="O86" s="116"/>
      <c r="P86" s="116"/>
      <c r="Q86" s="116"/>
      <c r="R86" s="117"/>
      <c r="S86" s="116"/>
      <c r="T86" s="226"/>
      <c r="U86" s="223">
        <f t="shared" si="22"/>
        <v>0</v>
      </c>
      <c r="V86" s="123"/>
      <c r="W86" s="156"/>
      <c r="X86" s="161"/>
      <c r="Y86" s="150">
        <f t="shared" si="23"/>
        <v>0</v>
      </c>
      <c r="Z86" s="155">
        <f t="shared" si="31"/>
        <v>0</v>
      </c>
      <c r="AA86" s="152">
        <f t="shared" si="25"/>
        <v>0</v>
      </c>
      <c r="AB86" s="50" t="str">
        <f t="shared" si="26"/>
        <v>F1A jun.</v>
      </c>
      <c r="AC86" s="50" t="s">
        <v>609</v>
      </c>
      <c r="AD86" s="41">
        <f>+IF(AND(OR(B86&lt;=$AG$4,U86=$U$6),B86&lt;15),ROUNDUP(AVERAGEIFS(Segédlet!$B$6:$B$19,Segédlet!$A$6:$A$19,"&gt;="&amp;$B86,Segédlet!$A$6:$A$19,"&lt;"&amp;($B86+$AE86)),0),0)</f>
        <v>0</v>
      </c>
      <c r="AE86" s="41">
        <f t="shared" si="27"/>
        <v>89</v>
      </c>
      <c r="AF86" s="41"/>
      <c r="AG86" s="41">
        <f>+IF(AD86&gt;0,INT(($AD$4-B86)/VLOOKUP($B$2,Segédlet!$A$23:$B$29,2,FALSE)),0)</f>
        <v>0</v>
      </c>
      <c r="AH86" s="47" t="str">
        <f t="shared" si="28"/>
        <v/>
      </c>
      <c r="AI86" s="39"/>
      <c r="AJ86" s="39">
        <f t="shared" si="29"/>
        <v>0</v>
      </c>
      <c r="AK86" s="209">
        <f t="shared" si="30"/>
        <v>0</v>
      </c>
    </row>
    <row r="87" spans="1:37" ht="15" hidden="1" customHeight="1">
      <c r="A87" s="228"/>
      <c r="B87" s="153" t="str">
        <f t="shared" si="32"/>
        <v/>
      </c>
      <c r="C87" s="154" t="str">
        <f t="shared" si="33"/>
        <v/>
      </c>
      <c r="D87" s="144" t="s">
        <v>66</v>
      </c>
      <c r="E87" s="145"/>
      <c r="F87" s="146"/>
      <c r="G87" s="222" t="str">
        <f t="shared" si="24"/>
        <v xml:space="preserve"> </v>
      </c>
      <c r="H87" s="148" t="str">
        <f>+IF(YEAR(Címlap!$B$5)-M87&gt;18,"","J")</f>
        <v/>
      </c>
      <c r="I87" s="158"/>
      <c r="J87" s="159"/>
      <c r="K87" s="178"/>
      <c r="L87" s="160"/>
      <c r="M87" s="162"/>
      <c r="N87" s="120"/>
      <c r="O87" s="116"/>
      <c r="P87" s="116"/>
      <c r="Q87" s="116"/>
      <c r="R87" s="116"/>
      <c r="S87" s="116"/>
      <c r="T87" s="226"/>
      <c r="U87" s="149">
        <f t="shared" si="22"/>
        <v>0</v>
      </c>
      <c r="V87" s="123"/>
      <c r="W87" s="156"/>
      <c r="X87" s="161"/>
      <c r="Y87" s="150">
        <f t="shared" si="23"/>
        <v>0</v>
      </c>
      <c r="Z87" s="155">
        <f t="shared" si="31"/>
        <v>0</v>
      </c>
      <c r="AA87" s="152">
        <f t="shared" si="25"/>
        <v>0</v>
      </c>
      <c r="AB87" s="50" t="str">
        <f t="shared" si="26"/>
        <v>F1A jun.</v>
      </c>
      <c r="AC87" s="50" t="s">
        <v>609</v>
      </c>
      <c r="AD87" s="41">
        <f>+IF(AND(OR(B87&lt;=$AG$4,U87=$U$6),B87&lt;15),ROUNDUP(AVERAGEIFS(Segédlet!$B$6:$B$19,Segédlet!$A$6:$A$19,"&gt;="&amp;$B87,Segédlet!$A$6:$A$19,"&lt;"&amp;($B87+$AE87)),0),0)</f>
        <v>0</v>
      </c>
      <c r="AE87" s="41">
        <f t="shared" si="27"/>
        <v>89</v>
      </c>
      <c r="AF87" s="41"/>
      <c r="AG87" s="41">
        <f>+IF(AD87&gt;0,INT(($AD$4-B87)/VLOOKUP($B$2,Segédlet!$A$23:$B$29,2,FALSE)),0)</f>
        <v>0</v>
      </c>
      <c r="AH87" s="47" t="str">
        <f t="shared" si="28"/>
        <v/>
      </c>
      <c r="AI87" s="39"/>
      <c r="AJ87" s="39">
        <f t="shared" si="29"/>
        <v>0</v>
      </c>
      <c r="AK87" s="209">
        <f t="shared" si="30"/>
        <v>0</v>
      </c>
    </row>
    <row r="88" spans="1:37" ht="15" hidden="1" customHeight="1">
      <c r="A88" s="228"/>
      <c r="B88" s="153" t="str">
        <f t="shared" si="32"/>
        <v/>
      </c>
      <c r="C88" s="154" t="str">
        <f t="shared" si="33"/>
        <v/>
      </c>
      <c r="D88" s="144" t="s">
        <v>320</v>
      </c>
      <c r="E88" s="145"/>
      <c r="F88" s="146"/>
      <c r="G88" s="222" t="str">
        <f t="shared" si="24"/>
        <v xml:space="preserve"> </v>
      </c>
      <c r="H88" s="148" t="str">
        <f>+IF(YEAR(Címlap!$B$5)-M88&gt;18,"","J")</f>
        <v/>
      </c>
      <c r="I88" s="158"/>
      <c r="J88" s="159"/>
      <c r="K88" s="178"/>
      <c r="L88" s="160"/>
      <c r="M88" s="162"/>
      <c r="N88" s="120"/>
      <c r="O88" s="116"/>
      <c r="P88" s="116"/>
      <c r="Q88" s="116"/>
      <c r="R88" s="116"/>
      <c r="S88" s="116"/>
      <c r="T88" s="226"/>
      <c r="U88" s="149">
        <f t="shared" si="22"/>
        <v>0</v>
      </c>
      <c r="V88" s="123"/>
      <c r="W88" s="156"/>
      <c r="X88" s="161"/>
      <c r="Y88" s="150">
        <f t="shared" si="23"/>
        <v>0</v>
      </c>
      <c r="Z88" s="155">
        <f t="shared" si="31"/>
        <v>0</v>
      </c>
      <c r="AA88" s="152">
        <f t="shared" si="25"/>
        <v>0</v>
      </c>
      <c r="AB88" s="50" t="str">
        <f t="shared" si="26"/>
        <v>F1A jun.</v>
      </c>
      <c r="AC88" s="50" t="s">
        <v>609</v>
      </c>
      <c r="AD88" s="41">
        <f>+IF(AND(OR(B88&lt;=$AG$4,U88=$U$6),B88&lt;15),ROUNDUP(AVERAGEIFS(Segédlet!$B$6:$B$19,Segédlet!$A$6:$A$19,"&gt;="&amp;$B88,Segédlet!$A$6:$A$19,"&lt;"&amp;($B88+$AE88)),0),0)</f>
        <v>0</v>
      </c>
      <c r="AE88" s="41">
        <f t="shared" si="27"/>
        <v>89</v>
      </c>
      <c r="AF88" s="41"/>
      <c r="AG88" s="41">
        <f>+IF(AD88&gt;0,INT(($AD$4-B88)/VLOOKUP($B$2,Segédlet!$A$23:$B$29,2,FALSE)),0)</f>
        <v>0</v>
      </c>
      <c r="AH88" s="47" t="str">
        <f t="shared" si="28"/>
        <v/>
      </c>
      <c r="AI88" s="39"/>
      <c r="AJ88" s="39">
        <f t="shared" si="29"/>
        <v>0</v>
      </c>
      <c r="AK88" s="209">
        <f t="shared" si="30"/>
        <v>0</v>
      </c>
    </row>
    <row r="89" spans="1:37" ht="15" hidden="1" customHeight="1">
      <c r="A89" s="228"/>
      <c r="B89" s="153" t="str">
        <f t="shared" si="32"/>
        <v/>
      </c>
      <c r="C89" s="154" t="str">
        <f t="shared" si="33"/>
        <v/>
      </c>
      <c r="D89" s="144" t="s">
        <v>60</v>
      </c>
      <c r="E89" s="145"/>
      <c r="F89" s="146"/>
      <c r="G89" s="147" t="str">
        <f t="shared" si="24"/>
        <v xml:space="preserve"> </v>
      </c>
      <c r="H89" s="148" t="str">
        <f>+IF(YEAR(Címlap!$B$5)-M89&gt;18,"","J")</f>
        <v/>
      </c>
      <c r="I89" s="158"/>
      <c r="J89" s="159"/>
      <c r="K89" s="178"/>
      <c r="L89" s="160"/>
      <c r="M89" s="160"/>
      <c r="N89" s="120"/>
      <c r="O89" s="116"/>
      <c r="P89" s="116"/>
      <c r="Q89" s="116"/>
      <c r="R89" s="117"/>
      <c r="S89" s="116"/>
      <c r="T89" s="226"/>
      <c r="U89" s="149">
        <f t="shared" si="22"/>
        <v>0</v>
      </c>
      <c r="V89" s="123"/>
      <c r="W89" s="156"/>
      <c r="X89" s="161"/>
      <c r="Y89" s="150">
        <f t="shared" si="23"/>
        <v>0</v>
      </c>
      <c r="Z89" s="155">
        <f t="shared" si="31"/>
        <v>0</v>
      </c>
      <c r="AA89" s="152">
        <f t="shared" si="25"/>
        <v>0</v>
      </c>
      <c r="AB89" s="50" t="str">
        <f t="shared" si="26"/>
        <v>F1A jun.</v>
      </c>
      <c r="AC89" s="50" t="s">
        <v>609</v>
      </c>
      <c r="AD89" s="41">
        <f>+IF(AND(OR(B89&lt;=$AG$4,U89=$U$6),B89&lt;15),ROUNDUP(AVERAGEIFS(Segédlet!$B$6:$B$19,Segédlet!$A$6:$A$19,"&gt;="&amp;$B89,Segédlet!$A$6:$A$19,"&lt;"&amp;($B89+$AE89)),0),0)</f>
        <v>0</v>
      </c>
      <c r="AE89" s="41">
        <f t="shared" si="27"/>
        <v>89</v>
      </c>
      <c r="AF89" s="41"/>
      <c r="AG89" s="41">
        <f>+IF(AD89&gt;0,INT(($AD$4-B89)/VLOOKUP($B$2,Segédlet!$A$23:$B$29,2,FALSE)),0)</f>
        <v>0</v>
      </c>
      <c r="AH89" s="47" t="str">
        <f t="shared" si="28"/>
        <v/>
      </c>
      <c r="AI89" s="39"/>
      <c r="AJ89" s="39">
        <f t="shared" si="29"/>
        <v>0</v>
      </c>
      <c r="AK89" s="209">
        <f t="shared" si="30"/>
        <v>0</v>
      </c>
    </row>
    <row r="90" spans="1:37" ht="15" hidden="1" customHeight="1">
      <c r="A90" s="228"/>
      <c r="B90" s="153" t="str">
        <f t="shared" si="32"/>
        <v/>
      </c>
      <c r="C90" s="154" t="str">
        <f t="shared" si="33"/>
        <v/>
      </c>
      <c r="D90" s="144" t="s">
        <v>80</v>
      </c>
      <c r="E90" s="145"/>
      <c r="F90" s="146"/>
      <c r="G90" s="222" t="str">
        <f t="shared" si="24"/>
        <v xml:space="preserve"> </v>
      </c>
      <c r="H90" s="148" t="str">
        <f>+IF(YEAR(Címlap!$B$5)-M90&gt;18,"","J")</f>
        <v/>
      </c>
      <c r="I90" s="113"/>
      <c r="J90" s="113"/>
      <c r="K90" s="183"/>
      <c r="L90" s="114"/>
      <c r="M90" s="114"/>
      <c r="N90" s="120"/>
      <c r="O90" s="116"/>
      <c r="P90" s="116"/>
      <c r="Q90" s="116"/>
      <c r="R90" s="116"/>
      <c r="S90" s="116"/>
      <c r="T90" s="118"/>
      <c r="U90" s="149">
        <f t="shared" si="22"/>
        <v>0</v>
      </c>
      <c r="V90" s="123"/>
      <c r="W90" s="116"/>
      <c r="X90" s="117"/>
      <c r="Y90" s="150">
        <f t="shared" si="23"/>
        <v>0</v>
      </c>
      <c r="Z90" s="155">
        <f t="shared" si="31"/>
        <v>0</v>
      </c>
      <c r="AA90" s="152">
        <f t="shared" si="25"/>
        <v>0</v>
      </c>
      <c r="AB90" s="50" t="str">
        <f t="shared" si="26"/>
        <v>F1A jun.</v>
      </c>
      <c r="AC90" s="50" t="s">
        <v>609</v>
      </c>
      <c r="AD90" s="41">
        <f>+IF(AND(OR(B90&lt;=$AG$4,U90=$U$6),B90&lt;15),ROUNDUP(AVERAGEIFS(Segédlet!$B$6:$B$19,Segédlet!$A$6:$A$19,"&gt;="&amp;$B90,Segédlet!$A$6:$A$19,"&lt;"&amp;($B90+$AE90)),0),0)</f>
        <v>0</v>
      </c>
      <c r="AE90" s="41">
        <f t="shared" si="27"/>
        <v>89</v>
      </c>
      <c r="AF90" s="41"/>
      <c r="AG90" s="41">
        <f>+IF(AD90&gt;0,INT(($AD$4-B90)/VLOOKUP($B$2,Segédlet!$A$23:$B$29,2,FALSE)),0)</f>
        <v>0</v>
      </c>
      <c r="AH90" s="47" t="str">
        <f t="shared" si="28"/>
        <v/>
      </c>
      <c r="AI90" s="39"/>
      <c r="AJ90" s="39">
        <f t="shared" si="29"/>
        <v>0</v>
      </c>
      <c r="AK90" s="209">
        <f t="shared" si="30"/>
        <v>0</v>
      </c>
    </row>
    <row r="91" spans="1:37" ht="15" hidden="1" customHeight="1">
      <c r="A91" s="228"/>
      <c r="B91" s="153" t="str">
        <f t="shared" si="32"/>
        <v/>
      </c>
      <c r="C91" s="154" t="str">
        <f t="shared" si="33"/>
        <v/>
      </c>
      <c r="D91" s="144" t="s">
        <v>616</v>
      </c>
      <c r="E91" s="145"/>
      <c r="F91" s="146"/>
      <c r="G91" s="147" t="str">
        <f t="shared" si="24"/>
        <v xml:space="preserve"> </v>
      </c>
      <c r="H91" s="148" t="str">
        <f>+IF(YEAR(Címlap!$B$5)-M91&gt;18,"","J")</f>
        <v/>
      </c>
      <c r="I91" s="158"/>
      <c r="J91" s="159"/>
      <c r="K91" s="178"/>
      <c r="L91" s="162"/>
      <c r="M91" s="162"/>
      <c r="N91" s="120"/>
      <c r="O91" s="116"/>
      <c r="P91" s="116"/>
      <c r="Q91" s="116"/>
      <c r="R91" s="117"/>
      <c r="S91" s="116"/>
      <c r="T91" s="118"/>
      <c r="U91" s="149">
        <f t="shared" si="22"/>
        <v>0</v>
      </c>
      <c r="V91" s="123"/>
      <c r="W91" s="156"/>
      <c r="X91" s="161"/>
      <c r="Y91" s="150">
        <f t="shared" si="23"/>
        <v>0</v>
      </c>
      <c r="Z91" s="155">
        <f t="shared" si="31"/>
        <v>0</v>
      </c>
      <c r="AA91" s="152">
        <f t="shared" si="25"/>
        <v>0</v>
      </c>
      <c r="AB91" s="50" t="str">
        <f t="shared" si="26"/>
        <v>F1A jun.</v>
      </c>
      <c r="AC91" s="50" t="s">
        <v>609</v>
      </c>
      <c r="AD91" s="41">
        <f>+IF(AND(OR(B91&lt;=$AG$4,U91=$U$6),B91&lt;15),ROUNDUP(AVERAGEIFS(Segédlet!$B$6:$B$19,Segédlet!$A$6:$A$19,"&gt;="&amp;$B91,Segédlet!$A$6:$A$19,"&lt;"&amp;($B91+$AE91)),0),0)</f>
        <v>0</v>
      </c>
      <c r="AE91" s="41">
        <f t="shared" si="27"/>
        <v>89</v>
      </c>
      <c r="AF91" s="41"/>
      <c r="AG91" s="41">
        <f>+IF(AD91&gt;0,INT(($AD$4-B91)/VLOOKUP($B$2,Segédlet!$A$23:$B$29,2,FALSE)),0)</f>
        <v>0</v>
      </c>
      <c r="AH91" s="47" t="str">
        <f t="shared" si="28"/>
        <v/>
      </c>
      <c r="AI91" s="39"/>
      <c r="AJ91" s="39">
        <f t="shared" si="29"/>
        <v>0</v>
      </c>
      <c r="AK91" s="209">
        <f t="shared" si="30"/>
        <v>0</v>
      </c>
    </row>
    <row r="92" spans="1:37" ht="15" hidden="1" customHeight="1">
      <c r="A92" s="228"/>
      <c r="B92" s="153" t="str">
        <f t="shared" si="32"/>
        <v/>
      </c>
      <c r="C92" s="154" t="str">
        <f t="shared" si="33"/>
        <v/>
      </c>
      <c r="D92" s="144" t="s">
        <v>617</v>
      </c>
      <c r="E92" s="145"/>
      <c r="F92" s="146"/>
      <c r="G92" s="147" t="str">
        <f t="shared" si="24"/>
        <v xml:space="preserve"> </v>
      </c>
      <c r="H92" s="148" t="str">
        <f>+IF(YEAR(Címlap!$B$5)-M92&gt;18,"","J")</f>
        <v/>
      </c>
      <c r="I92" s="158"/>
      <c r="J92" s="159"/>
      <c r="K92" s="178"/>
      <c r="L92" s="162"/>
      <c r="M92" s="162"/>
      <c r="N92" s="120"/>
      <c r="O92" s="116"/>
      <c r="P92" s="116"/>
      <c r="Q92" s="116"/>
      <c r="R92" s="117"/>
      <c r="S92" s="116"/>
      <c r="T92" s="118"/>
      <c r="U92" s="149">
        <f t="shared" si="22"/>
        <v>0</v>
      </c>
      <c r="V92" s="123"/>
      <c r="W92" s="156"/>
      <c r="X92" s="161"/>
      <c r="Y92" s="150">
        <f t="shared" si="23"/>
        <v>0</v>
      </c>
      <c r="Z92" s="155">
        <f t="shared" si="31"/>
        <v>0</v>
      </c>
      <c r="AA92" s="152">
        <f t="shared" si="25"/>
        <v>0</v>
      </c>
      <c r="AB92" s="50" t="str">
        <f t="shared" si="26"/>
        <v>F1A jun.</v>
      </c>
      <c r="AC92" s="50" t="s">
        <v>609</v>
      </c>
      <c r="AD92" s="41">
        <f>+IF(AND(OR(B92&lt;=$AG$4,U92=$U$6),B92&lt;15),ROUNDUP(AVERAGEIFS(Segédlet!$B$6:$B$19,Segédlet!$A$6:$A$19,"&gt;="&amp;$B92,Segédlet!$A$6:$A$19,"&lt;"&amp;($B92+$AE92)),0),0)</f>
        <v>0</v>
      </c>
      <c r="AE92" s="41">
        <f t="shared" si="27"/>
        <v>89</v>
      </c>
      <c r="AF92" s="41"/>
      <c r="AG92" s="41">
        <f>+IF(AD92&gt;0,INT(($AD$4-B92)/VLOOKUP($B$2,Segédlet!$A$23:$B$29,2,FALSE)),0)</f>
        <v>0</v>
      </c>
      <c r="AH92" s="47" t="str">
        <f t="shared" si="28"/>
        <v/>
      </c>
      <c r="AI92" s="39"/>
      <c r="AJ92" s="39">
        <f t="shared" si="29"/>
        <v>0</v>
      </c>
      <c r="AK92" s="209">
        <f t="shared" si="30"/>
        <v>0</v>
      </c>
    </row>
    <row r="93" spans="1:37" ht="15" hidden="1" customHeight="1">
      <c r="A93" s="228"/>
      <c r="B93" s="153" t="str">
        <f t="shared" si="32"/>
        <v/>
      </c>
      <c r="C93" s="154" t="str">
        <f t="shared" si="33"/>
        <v/>
      </c>
      <c r="D93" s="144" t="s">
        <v>618</v>
      </c>
      <c r="E93" s="145"/>
      <c r="F93" s="146"/>
      <c r="G93" s="147" t="str">
        <f t="shared" si="24"/>
        <v xml:space="preserve"> </v>
      </c>
      <c r="H93" s="148" t="str">
        <f>+IF(YEAR(Címlap!$B$5)-M93&gt;18,"","J")</f>
        <v/>
      </c>
      <c r="I93" s="158"/>
      <c r="J93" s="159"/>
      <c r="K93" s="178"/>
      <c r="L93" s="162"/>
      <c r="M93" s="162"/>
      <c r="N93" s="120"/>
      <c r="O93" s="116"/>
      <c r="P93" s="116"/>
      <c r="Q93" s="116"/>
      <c r="R93" s="117"/>
      <c r="S93" s="116"/>
      <c r="T93" s="118"/>
      <c r="U93" s="149">
        <f t="shared" si="22"/>
        <v>0</v>
      </c>
      <c r="V93" s="123"/>
      <c r="W93" s="156"/>
      <c r="X93" s="161"/>
      <c r="Y93" s="150">
        <f t="shared" si="23"/>
        <v>0</v>
      </c>
      <c r="Z93" s="155">
        <f t="shared" si="31"/>
        <v>0</v>
      </c>
      <c r="AA93" s="152">
        <f t="shared" si="25"/>
        <v>0</v>
      </c>
      <c r="AB93" s="50" t="str">
        <f t="shared" si="26"/>
        <v>F1A jun.</v>
      </c>
      <c r="AC93" s="50" t="s">
        <v>609</v>
      </c>
      <c r="AD93" s="41">
        <f>+IF(AND(OR(B93&lt;=$AG$4,U93=$U$6),B93&lt;15),ROUNDUP(AVERAGEIFS(Segédlet!$B$6:$B$19,Segédlet!$A$6:$A$19,"&gt;="&amp;$B93,Segédlet!$A$6:$A$19,"&lt;"&amp;($B93+$AE93)),0),0)</f>
        <v>0</v>
      </c>
      <c r="AE93" s="41">
        <f t="shared" si="27"/>
        <v>89</v>
      </c>
      <c r="AF93" s="41"/>
      <c r="AG93" s="41">
        <f>+IF(AD93&gt;0,INT(($AD$4-B93)/VLOOKUP($B$2,Segédlet!$A$23:$B$29,2,FALSE)),0)</f>
        <v>0</v>
      </c>
      <c r="AH93" s="47" t="str">
        <f t="shared" si="28"/>
        <v/>
      </c>
      <c r="AI93" s="39"/>
      <c r="AJ93" s="39">
        <f t="shared" si="29"/>
        <v>0</v>
      </c>
      <c r="AK93" s="209">
        <f t="shared" si="30"/>
        <v>0</v>
      </c>
    </row>
    <row r="94" spans="1:37" ht="15" hidden="1" customHeight="1">
      <c r="A94" s="228"/>
      <c r="B94" s="153" t="str">
        <f t="shared" si="32"/>
        <v/>
      </c>
      <c r="C94" s="154" t="str">
        <f t="shared" si="33"/>
        <v/>
      </c>
      <c r="D94" s="144" t="s">
        <v>619</v>
      </c>
      <c r="E94" s="145"/>
      <c r="F94" s="146"/>
      <c r="G94" s="147" t="str">
        <f t="shared" si="24"/>
        <v xml:space="preserve"> </v>
      </c>
      <c r="H94" s="148" t="str">
        <f>+IF(YEAR(Címlap!$B$5)-M94&gt;18,"","J")</f>
        <v/>
      </c>
      <c r="I94" s="158"/>
      <c r="J94" s="159"/>
      <c r="K94" s="178"/>
      <c r="L94" s="162"/>
      <c r="M94" s="162"/>
      <c r="N94" s="120"/>
      <c r="O94" s="116"/>
      <c r="P94" s="116"/>
      <c r="Q94" s="116"/>
      <c r="R94" s="117"/>
      <c r="S94" s="116"/>
      <c r="T94" s="118"/>
      <c r="U94" s="149">
        <f t="shared" si="22"/>
        <v>0</v>
      </c>
      <c r="V94" s="123"/>
      <c r="W94" s="156"/>
      <c r="X94" s="161"/>
      <c r="Y94" s="150">
        <f t="shared" si="23"/>
        <v>0</v>
      </c>
      <c r="Z94" s="155">
        <f t="shared" si="31"/>
        <v>0</v>
      </c>
      <c r="AA94" s="152">
        <f t="shared" si="25"/>
        <v>0</v>
      </c>
      <c r="AB94" s="50" t="str">
        <f t="shared" si="26"/>
        <v>F1A jun.</v>
      </c>
      <c r="AC94" s="50" t="s">
        <v>609</v>
      </c>
      <c r="AD94" s="41">
        <f>+IF(AND(OR(B94&lt;=$AG$4,U94=$U$6),B94&lt;15),ROUNDUP(AVERAGEIFS(Segédlet!$B$6:$B$19,Segédlet!$A$6:$A$19,"&gt;="&amp;$B94,Segédlet!$A$6:$A$19,"&lt;"&amp;($B94+$AE94)),0),0)</f>
        <v>0</v>
      </c>
      <c r="AE94" s="41">
        <f t="shared" si="27"/>
        <v>89</v>
      </c>
      <c r="AF94" s="41"/>
      <c r="AG94" s="41">
        <f>+IF(AD94&gt;0,INT(($AD$4-B94)/VLOOKUP($B$2,Segédlet!$A$23:$B$29,2,FALSE)),0)</f>
        <v>0</v>
      </c>
      <c r="AH94" s="47" t="str">
        <f t="shared" si="28"/>
        <v/>
      </c>
      <c r="AI94" s="39"/>
      <c r="AJ94" s="39">
        <f t="shared" si="29"/>
        <v>0</v>
      </c>
      <c r="AK94" s="209">
        <f t="shared" si="30"/>
        <v>0</v>
      </c>
    </row>
    <row r="95" spans="1:37" ht="15" hidden="1" customHeight="1">
      <c r="A95" s="228"/>
      <c r="B95" s="153" t="str">
        <f t="shared" si="32"/>
        <v/>
      </c>
      <c r="C95" s="154" t="str">
        <f t="shared" si="33"/>
        <v/>
      </c>
      <c r="D95" s="144" t="s">
        <v>620</v>
      </c>
      <c r="E95" s="145"/>
      <c r="F95" s="146"/>
      <c r="G95" s="147" t="str">
        <f t="shared" si="24"/>
        <v xml:space="preserve"> </v>
      </c>
      <c r="H95" s="148" t="str">
        <f>+IF(YEAR(Címlap!$B$5)-M95&gt;18,"","J")</f>
        <v/>
      </c>
      <c r="I95" s="158"/>
      <c r="J95" s="159"/>
      <c r="K95" s="178"/>
      <c r="L95" s="162"/>
      <c r="M95" s="162"/>
      <c r="N95" s="120"/>
      <c r="O95" s="116"/>
      <c r="P95" s="116"/>
      <c r="Q95" s="116"/>
      <c r="R95" s="117"/>
      <c r="S95" s="116"/>
      <c r="T95" s="118"/>
      <c r="U95" s="149">
        <f t="shared" si="22"/>
        <v>0</v>
      </c>
      <c r="V95" s="123"/>
      <c r="W95" s="156"/>
      <c r="X95" s="161"/>
      <c r="Y95" s="150">
        <f t="shared" si="23"/>
        <v>0</v>
      </c>
      <c r="Z95" s="155">
        <f t="shared" si="31"/>
        <v>0</v>
      </c>
      <c r="AA95" s="152">
        <f t="shared" si="25"/>
        <v>0</v>
      </c>
      <c r="AB95" s="50" t="str">
        <f t="shared" si="26"/>
        <v>F1A jun.</v>
      </c>
      <c r="AC95" s="50" t="s">
        <v>609</v>
      </c>
      <c r="AD95" s="41">
        <f>+IF(AND(OR(B95&lt;=$AG$4,U95=$U$6),B95&lt;15),ROUNDUP(AVERAGEIFS(Segédlet!$B$6:$B$19,Segédlet!$A$6:$A$19,"&gt;="&amp;$B95,Segédlet!$A$6:$A$19,"&lt;"&amp;($B95+$AE95)),0),0)</f>
        <v>0</v>
      </c>
      <c r="AE95" s="41">
        <f t="shared" si="27"/>
        <v>89</v>
      </c>
      <c r="AF95" s="41"/>
      <c r="AG95" s="41">
        <f>+IF(AD95&gt;0,INT(($AD$4-B95)/VLOOKUP($B$2,Segédlet!$A$23:$B$29,2,FALSE)),0)</f>
        <v>0</v>
      </c>
      <c r="AH95" s="47" t="str">
        <f t="shared" si="28"/>
        <v/>
      </c>
      <c r="AI95" s="39"/>
      <c r="AJ95" s="39">
        <f t="shared" si="29"/>
        <v>0</v>
      </c>
      <c r="AK95" s="209">
        <f t="shared" si="30"/>
        <v>0</v>
      </c>
    </row>
    <row r="96" spans="1:37" ht="15" hidden="1" customHeight="1">
      <c r="A96" s="228"/>
      <c r="B96" s="153" t="str">
        <f t="shared" si="32"/>
        <v/>
      </c>
      <c r="C96" s="154" t="str">
        <f t="shared" si="33"/>
        <v/>
      </c>
      <c r="D96" s="144" t="s">
        <v>621</v>
      </c>
      <c r="E96" s="145"/>
      <c r="F96" s="146"/>
      <c r="G96" s="147" t="str">
        <f t="shared" si="24"/>
        <v xml:space="preserve"> </v>
      </c>
      <c r="H96" s="148" t="str">
        <f>+IF(YEAR(Címlap!$B$5)-M96&gt;18,"","J")</f>
        <v/>
      </c>
      <c r="I96" s="158"/>
      <c r="J96" s="159"/>
      <c r="K96" s="178"/>
      <c r="L96" s="162"/>
      <c r="M96" s="162"/>
      <c r="N96" s="120"/>
      <c r="O96" s="116"/>
      <c r="P96" s="116"/>
      <c r="Q96" s="116"/>
      <c r="R96" s="117"/>
      <c r="S96" s="116"/>
      <c r="T96" s="118"/>
      <c r="U96" s="149">
        <f t="shared" si="22"/>
        <v>0</v>
      </c>
      <c r="V96" s="123"/>
      <c r="W96" s="156"/>
      <c r="X96" s="161"/>
      <c r="Y96" s="150">
        <f t="shared" si="23"/>
        <v>0</v>
      </c>
      <c r="Z96" s="155">
        <f t="shared" si="31"/>
        <v>0</v>
      </c>
      <c r="AA96" s="152">
        <f t="shared" si="25"/>
        <v>0</v>
      </c>
      <c r="AB96" s="50" t="str">
        <f t="shared" si="26"/>
        <v>F1A jun.</v>
      </c>
      <c r="AC96" s="50" t="s">
        <v>609</v>
      </c>
      <c r="AD96" s="41">
        <f>+IF(AND(OR(B96&lt;=$AG$4,U96=$U$6),B96&lt;15),ROUNDUP(AVERAGEIFS(Segédlet!$B$6:$B$19,Segédlet!$A$6:$A$19,"&gt;="&amp;$B96,Segédlet!$A$6:$A$19,"&lt;"&amp;($B96+$AE96)),0),0)</f>
        <v>0</v>
      </c>
      <c r="AE96" s="41">
        <f t="shared" si="27"/>
        <v>89</v>
      </c>
      <c r="AF96" s="41"/>
      <c r="AG96" s="41">
        <f>+IF(AD96&gt;0,INT(($AD$4-B96)/VLOOKUP($B$2,Segédlet!$A$23:$B$29,2,FALSE)),0)</f>
        <v>0</v>
      </c>
      <c r="AH96" s="47" t="str">
        <f t="shared" si="28"/>
        <v/>
      </c>
      <c r="AI96" s="39"/>
      <c r="AJ96" s="39">
        <f t="shared" si="29"/>
        <v>0</v>
      </c>
      <c r="AK96" s="209">
        <f t="shared" si="30"/>
        <v>0</v>
      </c>
    </row>
    <row r="97" spans="1:37" ht="15" hidden="1" customHeight="1">
      <c r="A97" s="228"/>
      <c r="B97" s="153" t="str">
        <f t="shared" si="32"/>
        <v/>
      </c>
      <c r="C97" s="154" t="str">
        <f t="shared" si="33"/>
        <v/>
      </c>
      <c r="D97" s="144" t="s">
        <v>622</v>
      </c>
      <c r="E97" s="145"/>
      <c r="F97" s="146"/>
      <c r="G97" s="147" t="str">
        <f t="shared" si="24"/>
        <v xml:space="preserve"> </v>
      </c>
      <c r="H97" s="148" t="str">
        <f>+IF(YEAR(Címlap!$B$5)-M97&gt;18,"","J")</f>
        <v/>
      </c>
      <c r="I97" s="158"/>
      <c r="J97" s="159"/>
      <c r="K97" s="178"/>
      <c r="L97" s="162"/>
      <c r="M97" s="162"/>
      <c r="N97" s="120"/>
      <c r="O97" s="116"/>
      <c r="P97" s="116"/>
      <c r="Q97" s="116"/>
      <c r="R97" s="117"/>
      <c r="S97" s="116"/>
      <c r="T97" s="118"/>
      <c r="U97" s="149">
        <f t="shared" si="22"/>
        <v>0</v>
      </c>
      <c r="V97" s="123"/>
      <c r="W97" s="156"/>
      <c r="X97" s="161"/>
      <c r="Y97" s="150">
        <f t="shared" si="23"/>
        <v>0</v>
      </c>
      <c r="Z97" s="155">
        <f t="shared" si="31"/>
        <v>0</v>
      </c>
      <c r="AA97" s="152">
        <f t="shared" si="25"/>
        <v>0</v>
      </c>
      <c r="AB97" s="50" t="str">
        <f t="shared" si="26"/>
        <v>F1A jun.</v>
      </c>
      <c r="AC97" s="50" t="s">
        <v>609</v>
      </c>
      <c r="AD97" s="41">
        <f>+IF(AND(OR(B97&lt;=$AG$4,U97=$U$6),B97&lt;15),ROUNDUP(AVERAGEIFS(Segédlet!$B$6:$B$19,Segédlet!$A$6:$A$19,"&gt;="&amp;$B97,Segédlet!$A$6:$A$19,"&lt;"&amp;($B97+$AE97)),0),0)</f>
        <v>0</v>
      </c>
      <c r="AE97" s="41">
        <f t="shared" si="27"/>
        <v>89</v>
      </c>
      <c r="AF97" s="41"/>
      <c r="AG97" s="41">
        <f>+IF(AD97&gt;0,INT(($AD$4-B97)/VLOOKUP($B$2,Segédlet!$A$23:$B$29,2,FALSE)),0)</f>
        <v>0</v>
      </c>
      <c r="AH97" s="47" t="str">
        <f t="shared" si="28"/>
        <v/>
      </c>
      <c r="AI97" s="39"/>
      <c r="AJ97" s="39">
        <f t="shared" si="29"/>
        <v>0</v>
      </c>
      <c r="AK97" s="209">
        <f t="shared" si="30"/>
        <v>0</v>
      </c>
    </row>
    <row r="98" spans="1:37" ht="15" hidden="1" customHeight="1">
      <c r="A98" s="214"/>
      <c r="B98" s="153" t="str">
        <f t="shared" si="32"/>
        <v/>
      </c>
      <c r="C98" s="154" t="str">
        <f t="shared" si="33"/>
        <v/>
      </c>
      <c r="D98" s="144" t="s">
        <v>623</v>
      </c>
      <c r="E98" s="145"/>
      <c r="F98" s="146"/>
      <c r="G98" s="147" t="str">
        <f t="shared" si="24"/>
        <v xml:space="preserve"> </v>
      </c>
      <c r="H98" s="148" t="str">
        <f>+IF(YEAR(Címlap!$B$5)-M98&gt;18,"","J")</f>
        <v/>
      </c>
      <c r="I98" s="158"/>
      <c r="J98" s="159"/>
      <c r="K98" s="178"/>
      <c r="L98" s="162"/>
      <c r="M98" s="162"/>
      <c r="N98" s="120"/>
      <c r="O98" s="116"/>
      <c r="P98" s="116"/>
      <c r="Q98" s="116"/>
      <c r="R98" s="117"/>
      <c r="S98" s="116"/>
      <c r="T98" s="118"/>
      <c r="U98" s="149">
        <f t="shared" si="22"/>
        <v>0</v>
      </c>
      <c r="V98" s="123"/>
      <c r="W98" s="156"/>
      <c r="X98" s="161"/>
      <c r="Y98" s="150">
        <f t="shared" si="23"/>
        <v>0</v>
      </c>
      <c r="Z98" s="155">
        <f t="shared" si="31"/>
        <v>0</v>
      </c>
      <c r="AA98" s="152">
        <f t="shared" si="25"/>
        <v>0</v>
      </c>
      <c r="AB98" s="50" t="str">
        <f t="shared" si="26"/>
        <v>F1A jun.</v>
      </c>
      <c r="AC98" s="50" t="s">
        <v>609</v>
      </c>
      <c r="AD98" s="41">
        <f>+IF(AND(OR(B98&lt;=$AG$4,U98=$U$6),B98&lt;15),ROUNDUP(AVERAGEIFS(Segédlet!$B$6:$B$19,Segédlet!$A$6:$A$19,"&gt;="&amp;$B98,Segédlet!$A$6:$A$19,"&lt;"&amp;($B98+$AE98)),0),0)</f>
        <v>0</v>
      </c>
      <c r="AE98" s="41">
        <f t="shared" si="27"/>
        <v>89</v>
      </c>
      <c r="AF98" s="41"/>
      <c r="AG98" s="41">
        <f>+IF(AD98&gt;0,INT(($AD$4-B98)/VLOOKUP($B$2,Segédlet!$A$23:$B$29,2,FALSE)),0)</f>
        <v>0</v>
      </c>
      <c r="AH98" s="47" t="str">
        <f t="shared" si="28"/>
        <v/>
      </c>
      <c r="AI98" s="39"/>
      <c r="AJ98" s="39">
        <f t="shared" si="29"/>
        <v>0</v>
      </c>
      <c r="AK98" s="209">
        <f t="shared" si="30"/>
        <v>0</v>
      </c>
    </row>
    <row r="99" spans="1:37" ht="15" hidden="1" customHeight="1">
      <c r="A99" s="214"/>
      <c r="B99" s="153" t="str">
        <f t="shared" si="32"/>
        <v/>
      </c>
      <c r="C99" s="154" t="str">
        <f t="shared" si="33"/>
        <v/>
      </c>
      <c r="D99" s="144" t="s">
        <v>624</v>
      </c>
      <c r="E99" s="145"/>
      <c r="F99" s="146"/>
      <c r="G99" s="147" t="str">
        <f t="shared" si="24"/>
        <v xml:space="preserve"> </v>
      </c>
      <c r="H99" s="148" t="str">
        <f>+IF(YEAR(Címlap!$B$5)-M99&gt;18,"","J")</f>
        <v/>
      </c>
      <c r="I99" s="158"/>
      <c r="J99" s="159"/>
      <c r="K99" s="178"/>
      <c r="L99" s="162"/>
      <c r="M99" s="162"/>
      <c r="N99" s="120"/>
      <c r="O99" s="116"/>
      <c r="P99" s="116"/>
      <c r="Q99" s="116"/>
      <c r="R99" s="117"/>
      <c r="S99" s="116"/>
      <c r="T99" s="118"/>
      <c r="U99" s="149">
        <f t="shared" si="22"/>
        <v>0</v>
      </c>
      <c r="V99" s="123"/>
      <c r="W99" s="156"/>
      <c r="X99" s="161"/>
      <c r="Y99" s="150">
        <f t="shared" si="23"/>
        <v>0</v>
      </c>
      <c r="Z99" s="155">
        <f t="shared" si="31"/>
        <v>0</v>
      </c>
      <c r="AA99" s="152">
        <f t="shared" si="25"/>
        <v>0</v>
      </c>
      <c r="AB99" s="50" t="str">
        <f t="shared" si="26"/>
        <v>F1A jun.</v>
      </c>
      <c r="AC99" s="50" t="s">
        <v>609</v>
      </c>
      <c r="AD99" s="41">
        <f>+IF(AND(OR(B99&lt;=$AG$4,U99=$U$6),B99&lt;15),ROUNDUP(AVERAGEIFS(Segédlet!$B$6:$B$19,Segédlet!$A$6:$A$19,"&gt;="&amp;$B99,Segédlet!$A$6:$A$19,"&lt;"&amp;($B99+$AE99)),0),0)</f>
        <v>0</v>
      </c>
      <c r="AE99" s="41">
        <f t="shared" si="27"/>
        <v>89</v>
      </c>
      <c r="AF99" s="41"/>
      <c r="AG99" s="41">
        <f>+IF(AD99&gt;0,INT(($AD$4-B99)/VLOOKUP($B$2,Segédlet!$A$23:$B$29,2,FALSE)),0)</f>
        <v>0</v>
      </c>
      <c r="AH99" s="47" t="str">
        <f t="shared" si="28"/>
        <v/>
      </c>
      <c r="AI99" s="39"/>
      <c r="AJ99" s="39">
        <f t="shared" si="29"/>
        <v>0</v>
      </c>
      <c r="AK99" s="209">
        <f t="shared" si="30"/>
        <v>0</v>
      </c>
    </row>
    <row r="100" spans="1:37" ht="15" hidden="1" customHeight="1">
      <c r="A100" s="214"/>
      <c r="B100" s="153" t="str">
        <f t="shared" si="32"/>
        <v/>
      </c>
      <c r="C100" s="154" t="str">
        <f t="shared" si="33"/>
        <v/>
      </c>
      <c r="D100" s="144" t="s">
        <v>625</v>
      </c>
      <c r="E100" s="145"/>
      <c r="F100" s="146"/>
      <c r="G100" s="147" t="str">
        <f t="shared" si="24"/>
        <v xml:space="preserve"> </v>
      </c>
      <c r="H100" s="148" t="str">
        <f>+IF(YEAR(Címlap!$B$5)-M100&gt;18,"","J")</f>
        <v/>
      </c>
      <c r="I100" s="158"/>
      <c r="J100" s="159"/>
      <c r="K100" s="178"/>
      <c r="L100" s="162"/>
      <c r="M100" s="162"/>
      <c r="N100" s="120"/>
      <c r="O100" s="116"/>
      <c r="P100" s="116"/>
      <c r="Q100" s="116"/>
      <c r="R100" s="117"/>
      <c r="S100" s="116"/>
      <c r="T100" s="118"/>
      <c r="U100" s="149">
        <f t="shared" si="22"/>
        <v>0</v>
      </c>
      <c r="V100" s="123"/>
      <c r="W100" s="156"/>
      <c r="X100" s="161"/>
      <c r="Y100" s="150">
        <f t="shared" si="23"/>
        <v>0</v>
      </c>
      <c r="Z100" s="155">
        <f t="shared" si="31"/>
        <v>0</v>
      </c>
      <c r="AA100" s="152">
        <f t="shared" si="25"/>
        <v>0</v>
      </c>
      <c r="AB100" s="50" t="str">
        <f t="shared" si="26"/>
        <v>F1A jun.</v>
      </c>
      <c r="AC100" s="50" t="s">
        <v>609</v>
      </c>
      <c r="AD100" s="41">
        <f>+IF(AND(OR(B100&lt;=$AG$4,U100=$U$6),B100&lt;15),ROUNDUP(AVERAGEIFS(Segédlet!$B$6:$B$19,Segédlet!$A$6:$A$19,"&gt;="&amp;$B100,Segédlet!$A$6:$A$19,"&lt;"&amp;($B100+$AE100)),0),0)</f>
        <v>0</v>
      </c>
      <c r="AE100" s="41">
        <f t="shared" si="27"/>
        <v>89</v>
      </c>
      <c r="AF100" s="41"/>
      <c r="AG100" s="41">
        <f>+IF(AD100&gt;0,INT(($AD$4-B100)/VLOOKUP($B$2,Segédlet!$A$23:$B$29,2,FALSE)),0)</f>
        <v>0</v>
      </c>
      <c r="AH100" s="47" t="str">
        <f t="shared" si="28"/>
        <v/>
      </c>
      <c r="AI100" s="39"/>
      <c r="AJ100" s="39">
        <f t="shared" si="29"/>
        <v>0</v>
      </c>
      <c r="AK100" s="209">
        <f t="shared" si="30"/>
        <v>0</v>
      </c>
    </row>
    <row r="101" spans="1:37" ht="15" hidden="1" customHeight="1" thickBot="1">
      <c r="A101" s="214"/>
      <c r="B101" s="163" t="str">
        <f t="shared" si="32"/>
        <v/>
      </c>
      <c r="C101" s="154" t="str">
        <f t="shared" si="33"/>
        <v/>
      </c>
      <c r="D101" s="144" t="s">
        <v>626</v>
      </c>
      <c r="E101" s="145"/>
      <c r="F101" s="146"/>
      <c r="G101" s="147" t="str">
        <f t="shared" si="24"/>
        <v xml:space="preserve"> </v>
      </c>
      <c r="H101" s="148" t="str">
        <f>+IF(YEAR(Címlap!$B$5)-M101&gt;18,"","J")</f>
        <v/>
      </c>
      <c r="I101" s="158"/>
      <c r="J101" s="159"/>
      <c r="K101" s="178"/>
      <c r="L101" s="162"/>
      <c r="M101" s="162"/>
      <c r="N101" s="120"/>
      <c r="O101" s="116"/>
      <c r="P101" s="116"/>
      <c r="Q101" s="116"/>
      <c r="R101" s="117"/>
      <c r="S101" s="116"/>
      <c r="T101" s="118"/>
      <c r="U101" s="149">
        <f t="shared" si="22"/>
        <v>0</v>
      </c>
      <c r="V101" s="123"/>
      <c r="W101" s="156"/>
      <c r="X101" s="161"/>
      <c r="Y101" s="150">
        <f t="shared" si="23"/>
        <v>0</v>
      </c>
      <c r="Z101" s="164">
        <f t="shared" si="31"/>
        <v>0</v>
      </c>
      <c r="AA101" s="152">
        <f t="shared" si="25"/>
        <v>0</v>
      </c>
      <c r="AB101" s="50" t="str">
        <f t="shared" si="26"/>
        <v>F1A jun.</v>
      </c>
      <c r="AC101" s="50" t="s">
        <v>609</v>
      </c>
      <c r="AD101" s="41">
        <f>+IF(AND(OR(B101&lt;=$AG$4,U101=$U$6),B101&lt;15),ROUNDUP(AVERAGEIFS(Segédlet!$B$6:$B$19,Segédlet!$A$6:$A$19,"&gt;="&amp;$B101,Segédlet!$A$6:$A$19,"&lt;"&amp;($B101+$AE101)),0),0)</f>
        <v>0</v>
      </c>
      <c r="AE101" s="41">
        <f t="shared" si="27"/>
        <v>89</v>
      </c>
      <c r="AF101" s="41"/>
      <c r="AG101" s="41">
        <f>+IF(AD101&gt;0,INT(($AD$4-B101)/VLOOKUP($B$2,Segédlet!$A$23:$B$29,2,FALSE)),0)</f>
        <v>0</v>
      </c>
      <c r="AH101" s="47" t="str">
        <f t="shared" si="28"/>
        <v/>
      </c>
      <c r="AI101" s="39"/>
      <c r="AJ101" s="39">
        <f t="shared" si="29"/>
        <v>0</v>
      </c>
      <c r="AK101" s="209">
        <f t="shared" si="30"/>
        <v>0</v>
      </c>
    </row>
    <row r="102" spans="1:37" ht="15" customHeight="1" thickTop="1">
      <c r="A102" s="210"/>
      <c r="B102" s="73"/>
      <c r="C102" s="74"/>
      <c r="D102" s="75"/>
      <c r="E102" s="76"/>
      <c r="F102" s="77"/>
      <c r="G102" s="78" t="s">
        <v>594</v>
      </c>
      <c r="H102" s="79"/>
      <c r="I102" s="80"/>
      <c r="J102" s="79"/>
      <c r="K102" s="79"/>
      <c r="L102" s="79"/>
      <c r="M102" s="81"/>
      <c r="N102" s="30">
        <f t="shared" ref="N102:T102" si="34">COUNTIF(N7:N101,"&gt;0")</f>
        <v>6</v>
      </c>
      <c r="O102" s="31">
        <f t="shared" si="34"/>
        <v>6</v>
      </c>
      <c r="P102" s="31">
        <f t="shared" si="34"/>
        <v>6</v>
      </c>
      <c r="Q102" s="31">
        <f t="shared" si="34"/>
        <v>6</v>
      </c>
      <c r="R102" s="31">
        <f t="shared" si="34"/>
        <v>5</v>
      </c>
      <c r="S102" s="31">
        <f t="shared" si="34"/>
        <v>5</v>
      </c>
      <c r="T102" s="32">
        <f t="shared" si="34"/>
        <v>5</v>
      </c>
      <c r="U102" s="82"/>
      <c r="V102" s="30">
        <f>COUNTIF(V7:V101,"&gt;0")</f>
        <v>2</v>
      </c>
      <c r="W102" s="31">
        <f>COUNTIF(W7:W101,"&gt;0")</f>
        <v>0</v>
      </c>
      <c r="X102" s="32">
        <f>COUNTIF(X7:X101,"&gt;0")</f>
        <v>0</v>
      </c>
      <c r="Y102" s="82"/>
      <c r="Z102" s="83"/>
      <c r="AA102" s="84"/>
      <c r="AB102" s="46"/>
      <c r="AC102" s="46"/>
      <c r="AD102" s="41"/>
      <c r="AE102" s="41"/>
      <c r="AF102" s="41"/>
      <c r="AG102" s="41"/>
      <c r="AH102" s="47" t="str">
        <f t="shared" ref="AH102" si="35">IF($U102=0,"",$AA102)</f>
        <v/>
      </c>
      <c r="AI102" s="39"/>
      <c r="AJ102" s="39"/>
    </row>
    <row r="103" spans="1:37" ht="15" customHeight="1" thickBot="1">
      <c r="A103" s="210"/>
      <c r="B103" s="85"/>
      <c r="C103" s="86"/>
      <c r="D103" s="87"/>
      <c r="E103" s="88"/>
      <c r="F103" s="89"/>
      <c r="G103" s="90" t="s">
        <v>591</v>
      </c>
      <c r="H103" s="91"/>
      <c r="I103" s="92"/>
      <c r="J103" s="91"/>
      <c r="K103" s="91"/>
      <c r="L103" s="91"/>
      <c r="M103" s="93"/>
      <c r="N103" s="33">
        <f t="shared" ref="N103:T103" si="36">COUNTIF(N7:N101,N6)</f>
        <v>3</v>
      </c>
      <c r="O103" s="34">
        <f t="shared" si="36"/>
        <v>4</v>
      </c>
      <c r="P103" s="34">
        <f t="shared" si="36"/>
        <v>6</v>
      </c>
      <c r="Q103" s="34">
        <f t="shared" si="36"/>
        <v>4</v>
      </c>
      <c r="R103" s="34">
        <f t="shared" si="36"/>
        <v>5</v>
      </c>
      <c r="S103" s="34">
        <f t="shared" si="36"/>
        <v>5</v>
      </c>
      <c r="T103" s="35">
        <f t="shared" si="36"/>
        <v>3</v>
      </c>
      <c r="U103" s="94"/>
      <c r="V103" s="33">
        <f>COUNTIF(V7:V101,V6)</f>
        <v>0</v>
      </c>
      <c r="W103" s="34">
        <f>COUNTIF(W7:W101,W6)</f>
        <v>0</v>
      </c>
      <c r="X103" s="35">
        <f>COUNTIF(X7:X101,X6)</f>
        <v>0</v>
      </c>
      <c r="Y103" s="94"/>
      <c r="Z103" s="95"/>
      <c r="AA103" s="96"/>
      <c r="AB103" s="46"/>
      <c r="AC103" s="46"/>
      <c r="AD103" s="41"/>
      <c r="AE103" s="41"/>
      <c r="AF103" s="41"/>
      <c r="AG103" s="41"/>
      <c r="AH103" s="47"/>
      <c r="AI103" s="39"/>
      <c r="AJ103" s="39"/>
    </row>
    <row r="104" spans="1:37" ht="15" customHeight="1" thickTop="1" thickBot="1">
      <c r="A104" s="211"/>
      <c r="B104" s="97"/>
      <c r="C104" s="98"/>
      <c r="D104" s="99"/>
      <c r="E104" s="100"/>
      <c r="F104" s="101"/>
      <c r="G104" s="102" t="s">
        <v>593</v>
      </c>
      <c r="H104" s="103"/>
      <c r="I104" s="104"/>
      <c r="J104" s="103"/>
      <c r="K104" s="103"/>
      <c r="L104" s="103"/>
      <c r="M104" s="105"/>
      <c r="N104" s="36">
        <f>+COUNTIFS(N7:N101,"="&amp;N6)</f>
        <v>3</v>
      </c>
      <c r="O104" s="37">
        <f>+COUNTIFS(N7:N101,"="&amp;N6,O7:O101,"="&amp;O6)</f>
        <v>2</v>
      </c>
      <c r="P104" s="37">
        <f>+COUNTIFS(N7:N101,"="&amp;N6,O7:O101,"="&amp;O6,P7:P101,"="&amp;P6)</f>
        <v>2</v>
      </c>
      <c r="Q104" s="37">
        <f>+COUNTIFS(N7:N101,"="&amp;N6,O7:O101,"="&amp;O6,P7:P101,"="&amp;P6,Q7:Q101,"="&amp;Q6)</f>
        <v>2</v>
      </c>
      <c r="R104" s="37">
        <f>+COUNTIFS(N7:N101,"="&amp;N6,O7:O101,"="&amp;O6,P7:P101,"="&amp;P6,Q7:Q101,"="&amp;Q6,R7:R101,"="&amp;R6)</f>
        <v>2</v>
      </c>
      <c r="S104" s="37">
        <f>+COUNTIFS(N7:N101,"="&amp;N6,O7:O101,"="&amp;O6,P7:P101,"="&amp;P6,Q7:Q101,"="&amp;Q6,R7:R101,"="&amp;R6,S7:S101,"="&amp;S6)</f>
        <v>2</v>
      </c>
      <c r="T104" s="38">
        <f>+COUNTIFS(N7:N101,"="&amp;N6,O7:O101,"="&amp;O6,P7:P101,"="&amp;P6,Q7:Q101,"="&amp;Q6,R7:R101,"="&amp;R6,S7:S101,"="&amp;S6,T7:T101,"="&amp;T6)</f>
        <v>2</v>
      </c>
      <c r="U104" s="106">
        <f>+T104/AD4</f>
        <v>0.33333333333333331</v>
      </c>
      <c r="V104" s="36">
        <f>+COUNTIFS(N7:N101,"="&amp;N6,O7:O101,"="&amp;O6,P7:P101,"="&amp;P6,Q7:Q101,"="&amp;Q6,R7:R101,"="&amp;R6,S7:S101,"="&amp;S6,T7:T101,"="&amp;T6,V7:V101,"="&amp;V6)</f>
        <v>0</v>
      </c>
      <c r="W104" s="37">
        <f>+COUNTIFS(N7:N101,"="&amp;N6,O7:O101,"="&amp;O6,P7:P101,"="&amp;P6,Q7:Q101,"="&amp;Q6,R7:R101,"="&amp;R6,S7:S101,"="&amp;S6,T7:T101,"="&amp;T6,V7:V101,"="&amp;V6,W7:W101,"="&amp;W6)</f>
        <v>0</v>
      </c>
      <c r="X104" s="38">
        <f>+COUNTIFS(N7:N101,"="&amp;N6,O7:O101,"="&amp;O6,P7:P101,"="&amp;P6,Q7:Q101,"="&amp;Q6,R7:R101,"="&amp;R6,S7:S101,"="&amp;S6,T7:T101,"="&amp;T6,V7:V101,"="&amp;V6,W7:W101,"="&amp;W6,X7:X101,"="&amp;X6)</f>
        <v>0</v>
      </c>
      <c r="Y104" s="107"/>
      <c r="Z104" s="72"/>
      <c r="AA104" s="108"/>
      <c r="AB104" s="46"/>
      <c r="AC104" s="46"/>
      <c r="AD104" s="41"/>
      <c r="AE104" s="41"/>
      <c r="AF104" s="41"/>
      <c r="AG104" s="41"/>
      <c r="AH104" s="47"/>
      <c r="AI104" s="39"/>
      <c r="AJ104" s="39"/>
    </row>
  </sheetData>
  <sheetProtection sort="0" autoFilter="0" pivotTables="0"/>
  <sortState ref="B7:AK81">
    <sortCondition ref="C7:C81"/>
  </sortState>
  <mergeCells count="23">
    <mergeCell ref="AA4:AA5"/>
    <mergeCell ref="AD5:AD6"/>
    <mergeCell ref="AE5:AE6"/>
    <mergeCell ref="AH5:AH6"/>
    <mergeCell ref="AJ5:AJ6"/>
    <mergeCell ref="Z4:Z5"/>
    <mergeCell ref="I4:I5"/>
    <mergeCell ref="J4:J5"/>
    <mergeCell ref="K4:K5"/>
    <mergeCell ref="L4:L5"/>
    <mergeCell ref="M4:M5"/>
    <mergeCell ref="N4:T4"/>
    <mergeCell ref="U4:U5"/>
    <mergeCell ref="V4:V5"/>
    <mergeCell ref="W4:W5"/>
    <mergeCell ref="X4:X5"/>
    <mergeCell ref="Y4:Y5"/>
    <mergeCell ref="H4:H5"/>
    <mergeCell ref="A4:A6"/>
    <mergeCell ref="B4:C4"/>
    <mergeCell ref="D4:D5"/>
    <mergeCell ref="E4:E5"/>
    <mergeCell ref="F4:F5"/>
  </mergeCells>
  <conditionalFormatting sqref="L28:M29 J7:J20 B7:H9 J22:J25 G26:H26 G27 E10:H25 E28:G29 L22:M25 L7:M20 L31:M101 E31:G97 B10:D97 B98:G101">
    <cfRule type="expression" dxfId="85" priority="19">
      <formula>$H7="J"</formula>
    </cfRule>
  </conditionalFormatting>
  <conditionalFormatting sqref="N7:X101">
    <cfRule type="expression" dxfId="84" priority="13">
      <formula>AND(N7=N$6,NOT(ISBLANK(N7)))</formula>
    </cfRule>
    <cfRule type="expression" dxfId="83" priority="20">
      <formula>AND(N7&gt;N$6,NOT(ISBLANK(N7)))</formula>
    </cfRule>
  </conditionalFormatting>
  <conditionalFormatting sqref="B7:B101 G7:H26 G27:G29 G31:G101">
    <cfRule type="expression" dxfId="82" priority="14">
      <formula>$B7&lt;4</formula>
    </cfRule>
  </conditionalFormatting>
  <conditionalFormatting sqref="I7:I26">
    <cfRule type="expression" dxfId="81" priority="18">
      <formula>$H7="J"</formula>
    </cfRule>
  </conditionalFormatting>
  <conditionalFormatting sqref="I27:I29 I31:I101">
    <cfRule type="expression" dxfId="80" priority="15">
      <formula>$H27="J"</formula>
    </cfRule>
  </conditionalFormatting>
  <conditionalFormatting sqref="J28:J29 H27:H29 H31:H101 J31:J101">
    <cfRule type="expression" dxfId="79" priority="17">
      <formula>$H27="J"</formula>
    </cfRule>
  </conditionalFormatting>
  <conditionalFormatting sqref="H27:H29 H31:H101">
    <cfRule type="expression" dxfId="78" priority="16">
      <formula>$B27&lt;4</formula>
    </cfRule>
  </conditionalFormatting>
  <conditionalFormatting sqref="B7:B101">
    <cfRule type="duplicateValues" dxfId="77" priority="12" stopIfTrue="1"/>
  </conditionalFormatting>
  <conditionalFormatting sqref="L21:M21">
    <cfRule type="expression" dxfId="76" priority="11">
      <formula>$H21="J"</formula>
    </cfRule>
  </conditionalFormatting>
  <conditionalFormatting sqref="J21">
    <cfRule type="expression" dxfId="75" priority="10">
      <formula>$H21="J"</formula>
    </cfRule>
  </conditionalFormatting>
  <conditionalFormatting sqref="J30 E30:H30 L30:M30">
    <cfRule type="expression" dxfId="74" priority="9">
      <formula>$H30="J"</formula>
    </cfRule>
  </conditionalFormatting>
  <conditionalFormatting sqref="G30:H30">
    <cfRule type="expression" dxfId="73" priority="7">
      <formula>$B30&lt;4</formula>
    </cfRule>
  </conditionalFormatting>
  <conditionalFormatting sqref="I30">
    <cfRule type="expression" dxfId="72" priority="8">
      <formula>$H30="J"</formula>
    </cfRule>
  </conditionalFormatting>
  <conditionalFormatting sqref="E26:F27">
    <cfRule type="expression" dxfId="71" priority="6">
      <formula>$H26="J"</formula>
    </cfRule>
  </conditionalFormatting>
  <conditionalFormatting sqref="J26:J27 L26:M27">
    <cfRule type="expression" dxfId="70" priority="5">
      <formula>$H26="J"</formula>
    </cfRule>
  </conditionalFormatting>
  <conditionalFormatting sqref="K28:K29 K22:K25 K7:K20 K31:K101">
    <cfRule type="expression" dxfId="69" priority="4">
      <formula>$H7="J"</formula>
    </cfRule>
  </conditionalFormatting>
  <conditionalFormatting sqref="K21">
    <cfRule type="expression" dxfId="68" priority="3">
      <formula>$H21="J"</formula>
    </cfRule>
  </conditionalFormatting>
  <conditionalFormatting sqref="K30">
    <cfRule type="expression" dxfId="67" priority="2">
      <formula>$H30="J"</formula>
    </cfRule>
  </conditionalFormatting>
  <conditionalFormatting sqref="K26:K27">
    <cfRule type="expression" dxfId="66" priority="1">
      <formula>$H26="J"</formula>
    </cfRule>
  </conditionalFormatting>
  <pageMargins left="0.51181102362204722" right="0.51181102362204722" top="0.74803149606299213" bottom="0.74803149606299213" header="0.31496062992125984" footer="0.31496062992125984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106"/>
  <sheetViews>
    <sheetView topLeftCell="B2" workbookViewId="0">
      <selection activeCell="B1" sqref="A1:XFD1"/>
    </sheetView>
  </sheetViews>
  <sheetFormatPr baseColWidth="10" defaultColWidth="8.86328125" defaultRowHeight="14.25" outlineLevelCol="3"/>
  <cols>
    <col min="1" max="1" width="3.73046875" hidden="1" customWidth="1" outlineLevel="1"/>
    <col min="2" max="2" width="4.73046875" style="4" customWidth="1" collapsed="1"/>
    <col min="3" max="3" width="4.73046875" style="4" customWidth="1"/>
    <col min="4" max="4" width="6.73046875" style="4" customWidth="1" outlineLevel="2"/>
    <col min="5" max="5" width="14.1328125" hidden="1" customWidth="1" outlineLevel="1"/>
    <col min="6" max="6" width="12.1328125" hidden="1" customWidth="1" outlineLevel="1"/>
    <col min="7" max="7" width="28.73046875" customWidth="1" collapsed="1"/>
    <col min="8" max="8" width="4.73046875" customWidth="1"/>
    <col min="9" max="9" width="5.73046875" style="4" hidden="1" customWidth="1" outlineLevel="1"/>
    <col min="10" max="10" width="5.73046875" customWidth="1" collapsed="1"/>
    <col min="11" max="11" width="10.73046875" customWidth="1"/>
    <col min="12" max="12" width="7.73046875" customWidth="1"/>
    <col min="13" max="13" width="6.265625" hidden="1" customWidth="1" outlineLevel="1"/>
    <col min="14" max="14" width="5.73046875" customWidth="1" collapsed="1"/>
    <col min="15" max="20" width="5.73046875" customWidth="1"/>
    <col min="21" max="21" width="7.73046875" style="2" customWidth="1"/>
    <col min="22" max="22" width="5.73046875" customWidth="1" outlineLevel="1"/>
    <col min="23" max="23" width="5.73046875" customWidth="1" outlineLevel="2"/>
    <col min="24" max="24" width="5.73046875" hidden="1" customWidth="1" outlineLevel="3"/>
    <col min="25" max="25" width="8.73046875" style="6" customWidth="1" collapsed="1"/>
    <col min="26" max="26" width="7.73046875" style="4" hidden="1" customWidth="1"/>
    <col min="27" max="27" width="7.73046875" hidden="1" customWidth="1" outlineLevel="1"/>
    <col min="28" max="29" width="5.73046875" style="3" hidden="1" customWidth="1"/>
    <col min="30" max="30" width="5.86328125" style="4" hidden="1" customWidth="1" outlineLevel="1"/>
    <col min="31" max="31" width="5.1328125" style="4" hidden="1" customWidth="1" outlineLevel="1"/>
    <col min="32" max="32" width="13.265625" style="4" hidden="1" customWidth="1" outlineLevel="1"/>
    <col min="33" max="33" width="6.73046875" style="4" hidden="1" customWidth="1" outlineLevel="1"/>
    <col min="34" max="34" width="7.73046875" style="5" hidden="1" customWidth="1" outlineLevel="1"/>
    <col min="35" max="35" width="5.73046875" hidden="1" customWidth="1"/>
    <col min="36" max="36" width="8.86328125" hidden="1" customWidth="1"/>
    <col min="37" max="37" width="0" hidden="1" customWidth="1"/>
    <col min="257" max="257" width="3.73046875" customWidth="1"/>
    <col min="258" max="259" width="4.73046875" customWidth="1"/>
    <col min="260" max="260" width="0" hidden="1" customWidth="1"/>
    <col min="261" max="261" width="14.1328125" customWidth="1"/>
    <col min="262" max="262" width="12.1328125" customWidth="1"/>
    <col min="263" max="263" width="8.1328125" customWidth="1"/>
    <col min="264" max="264" width="9.265625" customWidth="1"/>
    <col min="265" max="265" width="6" customWidth="1"/>
    <col min="266" max="266" width="7.1328125" customWidth="1"/>
    <col min="267" max="272" width="6.3984375" customWidth="1"/>
    <col min="273" max="273" width="7.73046875" customWidth="1"/>
    <col min="274" max="274" width="6.3984375" customWidth="1"/>
    <col min="275" max="276" width="0" hidden="1" customWidth="1"/>
    <col min="277" max="277" width="6.3984375" customWidth="1"/>
    <col min="278" max="279" width="5.73046875" customWidth="1"/>
    <col min="280" max="287" width="0" hidden="1" customWidth="1"/>
    <col min="288" max="288" width="9.1328125" customWidth="1"/>
    <col min="289" max="290" width="0" hidden="1" customWidth="1"/>
    <col min="513" max="513" width="3.73046875" customWidth="1"/>
    <col min="514" max="515" width="4.73046875" customWidth="1"/>
    <col min="516" max="516" width="0" hidden="1" customWidth="1"/>
    <col min="517" max="517" width="14.1328125" customWidth="1"/>
    <col min="518" max="518" width="12.1328125" customWidth="1"/>
    <col min="519" max="519" width="8.1328125" customWidth="1"/>
    <col min="520" max="520" width="9.265625" customWidth="1"/>
    <col min="521" max="521" width="6" customWidth="1"/>
    <col min="522" max="522" width="7.1328125" customWidth="1"/>
    <col min="523" max="528" width="6.3984375" customWidth="1"/>
    <col min="529" max="529" width="7.73046875" customWidth="1"/>
    <col min="530" max="530" width="6.3984375" customWidth="1"/>
    <col min="531" max="532" width="0" hidden="1" customWidth="1"/>
    <col min="533" max="533" width="6.3984375" customWidth="1"/>
    <col min="534" max="535" width="5.73046875" customWidth="1"/>
    <col min="536" max="543" width="0" hidden="1" customWidth="1"/>
    <col min="544" max="544" width="9.1328125" customWidth="1"/>
    <col min="545" max="546" width="0" hidden="1" customWidth="1"/>
    <col min="769" max="769" width="3.73046875" customWidth="1"/>
    <col min="770" max="771" width="4.73046875" customWidth="1"/>
    <col min="772" max="772" width="0" hidden="1" customWidth="1"/>
    <col min="773" max="773" width="14.1328125" customWidth="1"/>
    <col min="774" max="774" width="12.1328125" customWidth="1"/>
    <col min="775" max="775" width="8.1328125" customWidth="1"/>
    <col min="776" max="776" width="9.265625" customWidth="1"/>
    <col min="777" max="777" width="6" customWidth="1"/>
    <col min="778" max="778" width="7.1328125" customWidth="1"/>
    <col min="779" max="784" width="6.3984375" customWidth="1"/>
    <col min="785" max="785" width="7.73046875" customWidth="1"/>
    <col min="786" max="786" width="6.3984375" customWidth="1"/>
    <col min="787" max="788" width="0" hidden="1" customWidth="1"/>
    <col min="789" max="789" width="6.3984375" customWidth="1"/>
    <col min="790" max="791" width="5.73046875" customWidth="1"/>
    <col min="792" max="799" width="0" hidden="1" customWidth="1"/>
    <col min="800" max="800" width="9.1328125" customWidth="1"/>
    <col min="801" max="802" width="0" hidden="1" customWidth="1"/>
    <col min="1025" max="1025" width="3.73046875" customWidth="1"/>
    <col min="1026" max="1027" width="4.73046875" customWidth="1"/>
    <col min="1028" max="1028" width="0" hidden="1" customWidth="1"/>
    <col min="1029" max="1029" width="14.1328125" customWidth="1"/>
    <col min="1030" max="1030" width="12.1328125" customWidth="1"/>
    <col min="1031" max="1031" width="8.1328125" customWidth="1"/>
    <col min="1032" max="1032" width="9.265625" customWidth="1"/>
    <col min="1033" max="1033" width="6" customWidth="1"/>
    <col min="1034" max="1034" width="7.1328125" customWidth="1"/>
    <col min="1035" max="1040" width="6.3984375" customWidth="1"/>
    <col min="1041" max="1041" width="7.73046875" customWidth="1"/>
    <col min="1042" max="1042" width="6.3984375" customWidth="1"/>
    <col min="1043" max="1044" width="0" hidden="1" customWidth="1"/>
    <col min="1045" max="1045" width="6.3984375" customWidth="1"/>
    <col min="1046" max="1047" width="5.73046875" customWidth="1"/>
    <col min="1048" max="1055" width="0" hidden="1" customWidth="1"/>
    <col min="1056" max="1056" width="9.1328125" customWidth="1"/>
    <col min="1057" max="1058" width="0" hidden="1" customWidth="1"/>
    <col min="1281" max="1281" width="3.73046875" customWidth="1"/>
    <col min="1282" max="1283" width="4.73046875" customWidth="1"/>
    <col min="1284" max="1284" width="0" hidden="1" customWidth="1"/>
    <col min="1285" max="1285" width="14.1328125" customWidth="1"/>
    <col min="1286" max="1286" width="12.1328125" customWidth="1"/>
    <col min="1287" max="1287" width="8.1328125" customWidth="1"/>
    <col min="1288" max="1288" width="9.265625" customWidth="1"/>
    <col min="1289" max="1289" width="6" customWidth="1"/>
    <col min="1290" max="1290" width="7.1328125" customWidth="1"/>
    <col min="1291" max="1296" width="6.3984375" customWidth="1"/>
    <col min="1297" max="1297" width="7.73046875" customWidth="1"/>
    <col min="1298" max="1298" width="6.3984375" customWidth="1"/>
    <col min="1299" max="1300" width="0" hidden="1" customWidth="1"/>
    <col min="1301" max="1301" width="6.3984375" customWidth="1"/>
    <col min="1302" max="1303" width="5.73046875" customWidth="1"/>
    <col min="1304" max="1311" width="0" hidden="1" customWidth="1"/>
    <col min="1312" max="1312" width="9.1328125" customWidth="1"/>
    <col min="1313" max="1314" width="0" hidden="1" customWidth="1"/>
    <col min="1537" max="1537" width="3.73046875" customWidth="1"/>
    <col min="1538" max="1539" width="4.73046875" customWidth="1"/>
    <col min="1540" max="1540" width="0" hidden="1" customWidth="1"/>
    <col min="1541" max="1541" width="14.1328125" customWidth="1"/>
    <col min="1542" max="1542" width="12.1328125" customWidth="1"/>
    <col min="1543" max="1543" width="8.1328125" customWidth="1"/>
    <col min="1544" max="1544" width="9.265625" customWidth="1"/>
    <col min="1545" max="1545" width="6" customWidth="1"/>
    <col min="1546" max="1546" width="7.1328125" customWidth="1"/>
    <col min="1547" max="1552" width="6.3984375" customWidth="1"/>
    <col min="1553" max="1553" width="7.73046875" customWidth="1"/>
    <col min="1554" max="1554" width="6.3984375" customWidth="1"/>
    <col min="1555" max="1556" width="0" hidden="1" customWidth="1"/>
    <col min="1557" max="1557" width="6.3984375" customWidth="1"/>
    <col min="1558" max="1559" width="5.73046875" customWidth="1"/>
    <col min="1560" max="1567" width="0" hidden="1" customWidth="1"/>
    <col min="1568" max="1568" width="9.1328125" customWidth="1"/>
    <col min="1569" max="1570" width="0" hidden="1" customWidth="1"/>
    <col min="1793" max="1793" width="3.73046875" customWidth="1"/>
    <col min="1794" max="1795" width="4.73046875" customWidth="1"/>
    <col min="1796" max="1796" width="0" hidden="1" customWidth="1"/>
    <col min="1797" max="1797" width="14.1328125" customWidth="1"/>
    <col min="1798" max="1798" width="12.1328125" customWidth="1"/>
    <col min="1799" max="1799" width="8.1328125" customWidth="1"/>
    <col min="1800" max="1800" width="9.265625" customWidth="1"/>
    <col min="1801" max="1801" width="6" customWidth="1"/>
    <col min="1802" max="1802" width="7.1328125" customWidth="1"/>
    <col min="1803" max="1808" width="6.3984375" customWidth="1"/>
    <col min="1809" max="1809" width="7.73046875" customWidth="1"/>
    <col min="1810" max="1810" width="6.3984375" customWidth="1"/>
    <col min="1811" max="1812" width="0" hidden="1" customWidth="1"/>
    <col min="1813" max="1813" width="6.3984375" customWidth="1"/>
    <col min="1814" max="1815" width="5.73046875" customWidth="1"/>
    <col min="1816" max="1823" width="0" hidden="1" customWidth="1"/>
    <col min="1824" max="1824" width="9.1328125" customWidth="1"/>
    <col min="1825" max="1826" width="0" hidden="1" customWidth="1"/>
    <col min="2049" max="2049" width="3.73046875" customWidth="1"/>
    <col min="2050" max="2051" width="4.73046875" customWidth="1"/>
    <col min="2052" max="2052" width="0" hidden="1" customWidth="1"/>
    <col min="2053" max="2053" width="14.1328125" customWidth="1"/>
    <col min="2054" max="2054" width="12.1328125" customWidth="1"/>
    <col min="2055" max="2055" width="8.1328125" customWidth="1"/>
    <col min="2056" max="2056" width="9.265625" customWidth="1"/>
    <col min="2057" max="2057" width="6" customWidth="1"/>
    <col min="2058" max="2058" width="7.1328125" customWidth="1"/>
    <col min="2059" max="2064" width="6.3984375" customWidth="1"/>
    <col min="2065" max="2065" width="7.73046875" customWidth="1"/>
    <col min="2066" max="2066" width="6.3984375" customWidth="1"/>
    <col min="2067" max="2068" width="0" hidden="1" customWidth="1"/>
    <col min="2069" max="2069" width="6.3984375" customWidth="1"/>
    <col min="2070" max="2071" width="5.73046875" customWidth="1"/>
    <col min="2072" max="2079" width="0" hidden="1" customWidth="1"/>
    <col min="2080" max="2080" width="9.1328125" customWidth="1"/>
    <col min="2081" max="2082" width="0" hidden="1" customWidth="1"/>
    <col min="2305" max="2305" width="3.73046875" customWidth="1"/>
    <col min="2306" max="2307" width="4.73046875" customWidth="1"/>
    <col min="2308" max="2308" width="0" hidden="1" customWidth="1"/>
    <col min="2309" max="2309" width="14.1328125" customWidth="1"/>
    <col min="2310" max="2310" width="12.1328125" customWidth="1"/>
    <col min="2311" max="2311" width="8.1328125" customWidth="1"/>
    <col min="2312" max="2312" width="9.265625" customWidth="1"/>
    <col min="2313" max="2313" width="6" customWidth="1"/>
    <col min="2314" max="2314" width="7.1328125" customWidth="1"/>
    <col min="2315" max="2320" width="6.3984375" customWidth="1"/>
    <col min="2321" max="2321" width="7.73046875" customWidth="1"/>
    <col min="2322" max="2322" width="6.3984375" customWidth="1"/>
    <col min="2323" max="2324" width="0" hidden="1" customWidth="1"/>
    <col min="2325" max="2325" width="6.3984375" customWidth="1"/>
    <col min="2326" max="2327" width="5.73046875" customWidth="1"/>
    <col min="2328" max="2335" width="0" hidden="1" customWidth="1"/>
    <col min="2336" max="2336" width="9.1328125" customWidth="1"/>
    <col min="2337" max="2338" width="0" hidden="1" customWidth="1"/>
    <col min="2561" max="2561" width="3.73046875" customWidth="1"/>
    <col min="2562" max="2563" width="4.73046875" customWidth="1"/>
    <col min="2564" max="2564" width="0" hidden="1" customWidth="1"/>
    <col min="2565" max="2565" width="14.1328125" customWidth="1"/>
    <col min="2566" max="2566" width="12.1328125" customWidth="1"/>
    <col min="2567" max="2567" width="8.1328125" customWidth="1"/>
    <col min="2568" max="2568" width="9.265625" customWidth="1"/>
    <col min="2569" max="2569" width="6" customWidth="1"/>
    <col min="2570" max="2570" width="7.1328125" customWidth="1"/>
    <col min="2571" max="2576" width="6.3984375" customWidth="1"/>
    <col min="2577" max="2577" width="7.73046875" customWidth="1"/>
    <col min="2578" max="2578" width="6.3984375" customWidth="1"/>
    <col min="2579" max="2580" width="0" hidden="1" customWidth="1"/>
    <col min="2581" max="2581" width="6.3984375" customWidth="1"/>
    <col min="2582" max="2583" width="5.73046875" customWidth="1"/>
    <col min="2584" max="2591" width="0" hidden="1" customWidth="1"/>
    <col min="2592" max="2592" width="9.1328125" customWidth="1"/>
    <col min="2593" max="2594" width="0" hidden="1" customWidth="1"/>
    <col min="2817" max="2817" width="3.73046875" customWidth="1"/>
    <col min="2818" max="2819" width="4.73046875" customWidth="1"/>
    <col min="2820" max="2820" width="0" hidden="1" customWidth="1"/>
    <col min="2821" max="2821" width="14.1328125" customWidth="1"/>
    <col min="2822" max="2822" width="12.1328125" customWidth="1"/>
    <col min="2823" max="2823" width="8.1328125" customWidth="1"/>
    <col min="2824" max="2824" width="9.265625" customWidth="1"/>
    <col min="2825" max="2825" width="6" customWidth="1"/>
    <col min="2826" max="2826" width="7.1328125" customWidth="1"/>
    <col min="2827" max="2832" width="6.3984375" customWidth="1"/>
    <col min="2833" max="2833" width="7.73046875" customWidth="1"/>
    <col min="2834" max="2834" width="6.3984375" customWidth="1"/>
    <col min="2835" max="2836" width="0" hidden="1" customWidth="1"/>
    <col min="2837" max="2837" width="6.3984375" customWidth="1"/>
    <col min="2838" max="2839" width="5.73046875" customWidth="1"/>
    <col min="2840" max="2847" width="0" hidden="1" customWidth="1"/>
    <col min="2848" max="2848" width="9.1328125" customWidth="1"/>
    <col min="2849" max="2850" width="0" hidden="1" customWidth="1"/>
    <col min="3073" max="3073" width="3.73046875" customWidth="1"/>
    <col min="3074" max="3075" width="4.73046875" customWidth="1"/>
    <col min="3076" max="3076" width="0" hidden="1" customWidth="1"/>
    <col min="3077" max="3077" width="14.1328125" customWidth="1"/>
    <col min="3078" max="3078" width="12.1328125" customWidth="1"/>
    <col min="3079" max="3079" width="8.1328125" customWidth="1"/>
    <col min="3080" max="3080" width="9.265625" customWidth="1"/>
    <col min="3081" max="3081" width="6" customWidth="1"/>
    <col min="3082" max="3082" width="7.1328125" customWidth="1"/>
    <col min="3083" max="3088" width="6.3984375" customWidth="1"/>
    <col min="3089" max="3089" width="7.73046875" customWidth="1"/>
    <col min="3090" max="3090" width="6.3984375" customWidth="1"/>
    <col min="3091" max="3092" width="0" hidden="1" customWidth="1"/>
    <col min="3093" max="3093" width="6.3984375" customWidth="1"/>
    <col min="3094" max="3095" width="5.73046875" customWidth="1"/>
    <col min="3096" max="3103" width="0" hidden="1" customWidth="1"/>
    <col min="3104" max="3104" width="9.1328125" customWidth="1"/>
    <col min="3105" max="3106" width="0" hidden="1" customWidth="1"/>
    <col min="3329" max="3329" width="3.73046875" customWidth="1"/>
    <col min="3330" max="3331" width="4.73046875" customWidth="1"/>
    <col min="3332" max="3332" width="0" hidden="1" customWidth="1"/>
    <col min="3333" max="3333" width="14.1328125" customWidth="1"/>
    <col min="3334" max="3334" width="12.1328125" customWidth="1"/>
    <col min="3335" max="3335" width="8.1328125" customWidth="1"/>
    <col min="3336" max="3336" width="9.265625" customWidth="1"/>
    <col min="3337" max="3337" width="6" customWidth="1"/>
    <col min="3338" max="3338" width="7.1328125" customWidth="1"/>
    <col min="3339" max="3344" width="6.3984375" customWidth="1"/>
    <col min="3345" max="3345" width="7.73046875" customWidth="1"/>
    <col min="3346" max="3346" width="6.3984375" customWidth="1"/>
    <col min="3347" max="3348" width="0" hidden="1" customWidth="1"/>
    <col min="3349" max="3349" width="6.3984375" customWidth="1"/>
    <col min="3350" max="3351" width="5.73046875" customWidth="1"/>
    <col min="3352" max="3359" width="0" hidden="1" customWidth="1"/>
    <col min="3360" max="3360" width="9.1328125" customWidth="1"/>
    <col min="3361" max="3362" width="0" hidden="1" customWidth="1"/>
    <col min="3585" max="3585" width="3.73046875" customWidth="1"/>
    <col min="3586" max="3587" width="4.73046875" customWidth="1"/>
    <col min="3588" max="3588" width="0" hidden="1" customWidth="1"/>
    <col min="3589" max="3589" width="14.1328125" customWidth="1"/>
    <col min="3590" max="3590" width="12.1328125" customWidth="1"/>
    <col min="3591" max="3591" width="8.1328125" customWidth="1"/>
    <col min="3592" max="3592" width="9.265625" customWidth="1"/>
    <col min="3593" max="3593" width="6" customWidth="1"/>
    <col min="3594" max="3594" width="7.1328125" customWidth="1"/>
    <col min="3595" max="3600" width="6.3984375" customWidth="1"/>
    <col min="3601" max="3601" width="7.73046875" customWidth="1"/>
    <col min="3602" max="3602" width="6.3984375" customWidth="1"/>
    <col min="3603" max="3604" width="0" hidden="1" customWidth="1"/>
    <col min="3605" max="3605" width="6.3984375" customWidth="1"/>
    <col min="3606" max="3607" width="5.73046875" customWidth="1"/>
    <col min="3608" max="3615" width="0" hidden="1" customWidth="1"/>
    <col min="3616" max="3616" width="9.1328125" customWidth="1"/>
    <col min="3617" max="3618" width="0" hidden="1" customWidth="1"/>
    <col min="3841" max="3841" width="3.73046875" customWidth="1"/>
    <col min="3842" max="3843" width="4.73046875" customWidth="1"/>
    <col min="3844" max="3844" width="0" hidden="1" customWidth="1"/>
    <col min="3845" max="3845" width="14.1328125" customWidth="1"/>
    <col min="3846" max="3846" width="12.1328125" customWidth="1"/>
    <col min="3847" max="3847" width="8.1328125" customWidth="1"/>
    <col min="3848" max="3848" width="9.265625" customWidth="1"/>
    <col min="3849" max="3849" width="6" customWidth="1"/>
    <col min="3850" max="3850" width="7.1328125" customWidth="1"/>
    <col min="3851" max="3856" width="6.3984375" customWidth="1"/>
    <col min="3857" max="3857" width="7.73046875" customWidth="1"/>
    <col min="3858" max="3858" width="6.3984375" customWidth="1"/>
    <col min="3859" max="3860" width="0" hidden="1" customWidth="1"/>
    <col min="3861" max="3861" width="6.3984375" customWidth="1"/>
    <col min="3862" max="3863" width="5.73046875" customWidth="1"/>
    <col min="3864" max="3871" width="0" hidden="1" customWidth="1"/>
    <col min="3872" max="3872" width="9.1328125" customWidth="1"/>
    <col min="3873" max="3874" width="0" hidden="1" customWidth="1"/>
    <col min="4097" max="4097" width="3.73046875" customWidth="1"/>
    <col min="4098" max="4099" width="4.73046875" customWidth="1"/>
    <col min="4100" max="4100" width="0" hidden="1" customWidth="1"/>
    <col min="4101" max="4101" width="14.1328125" customWidth="1"/>
    <col min="4102" max="4102" width="12.1328125" customWidth="1"/>
    <col min="4103" max="4103" width="8.1328125" customWidth="1"/>
    <col min="4104" max="4104" width="9.265625" customWidth="1"/>
    <col min="4105" max="4105" width="6" customWidth="1"/>
    <col min="4106" max="4106" width="7.1328125" customWidth="1"/>
    <col min="4107" max="4112" width="6.3984375" customWidth="1"/>
    <col min="4113" max="4113" width="7.73046875" customWidth="1"/>
    <col min="4114" max="4114" width="6.3984375" customWidth="1"/>
    <col min="4115" max="4116" width="0" hidden="1" customWidth="1"/>
    <col min="4117" max="4117" width="6.3984375" customWidth="1"/>
    <col min="4118" max="4119" width="5.73046875" customWidth="1"/>
    <col min="4120" max="4127" width="0" hidden="1" customWidth="1"/>
    <col min="4128" max="4128" width="9.1328125" customWidth="1"/>
    <col min="4129" max="4130" width="0" hidden="1" customWidth="1"/>
    <col min="4353" max="4353" width="3.73046875" customWidth="1"/>
    <col min="4354" max="4355" width="4.73046875" customWidth="1"/>
    <col min="4356" max="4356" width="0" hidden="1" customWidth="1"/>
    <col min="4357" max="4357" width="14.1328125" customWidth="1"/>
    <col min="4358" max="4358" width="12.1328125" customWidth="1"/>
    <col min="4359" max="4359" width="8.1328125" customWidth="1"/>
    <col min="4360" max="4360" width="9.265625" customWidth="1"/>
    <col min="4361" max="4361" width="6" customWidth="1"/>
    <col min="4362" max="4362" width="7.1328125" customWidth="1"/>
    <col min="4363" max="4368" width="6.3984375" customWidth="1"/>
    <col min="4369" max="4369" width="7.73046875" customWidth="1"/>
    <col min="4370" max="4370" width="6.3984375" customWidth="1"/>
    <col min="4371" max="4372" width="0" hidden="1" customWidth="1"/>
    <col min="4373" max="4373" width="6.3984375" customWidth="1"/>
    <col min="4374" max="4375" width="5.73046875" customWidth="1"/>
    <col min="4376" max="4383" width="0" hidden="1" customWidth="1"/>
    <col min="4384" max="4384" width="9.1328125" customWidth="1"/>
    <col min="4385" max="4386" width="0" hidden="1" customWidth="1"/>
    <col min="4609" max="4609" width="3.73046875" customWidth="1"/>
    <col min="4610" max="4611" width="4.73046875" customWidth="1"/>
    <col min="4612" max="4612" width="0" hidden="1" customWidth="1"/>
    <col min="4613" max="4613" width="14.1328125" customWidth="1"/>
    <col min="4614" max="4614" width="12.1328125" customWidth="1"/>
    <col min="4615" max="4615" width="8.1328125" customWidth="1"/>
    <col min="4616" max="4616" width="9.265625" customWidth="1"/>
    <col min="4617" max="4617" width="6" customWidth="1"/>
    <col min="4618" max="4618" width="7.1328125" customWidth="1"/>
    <col min="4619" max="4624" width="6.3984375" customWidth="1"/>
    <col min="4625" max="4625" width="7.73046875" customWidth="1"/>
    <col min="4626" max="4626" width="6.3984375" customWidth="1"/>
    <col min="4627" max="4628" width="0" hidden="1" customWidth="1"/>
    <col min="4629" max="4629" width="6.3984375" customWidth="1"/>
    <col min="4630" max="4631" width="5.73046875" customWidth="1"/>
    <col min="4632" max="4639" width="0" hidden="1" customWidth="1"/>
    <col min="4640" max="4640" width="9.1328125" customWidth="1"/>
    <col min="4641" max="4642" width="0" hidden="1" customWidth="1"/>
    <col min="4865" max="4865" width="3.73046875" customWidth="1"/>
    <col min="4866" max="4867" width="4.73046875" customWidth="1"/>
    <col min="4868" max="4868" width="0" hidden="1" customWidth="1"/>
    <col min="4869" max="4869" width="14.1328125" customWidth="1"/>
    <col min="4870" max="4870" width="12.1328125" customWidth="1"/>
    <col min="4871" max="4871" width="8.1328125" customWidth="1"/>
    <col min="4872" max="4872" width="9.265625" customWidth="1"/>
    <col min="4873" max="4873" width="6" customWidth="1"/>
    <col min="4874" max="4874" width="7.1328125" customWidth="1"/>
    <col min="4875" max="4880" width="6.3984375" customWidth="1"/>
    <col min="4881" max="4881" width="7.73046875" customWidth="1"/>
    <col min="4882" max="4882" width="6.3984375" customWidth="1"/>
    <col min="4883" max="4884" width="0" hidden="1" customWidth="1"/>
    <col min="4885" max="4885" width="6.3984375" customWidth="1"/>
    <col min="4886" max="4887" width="5.73046875" customWidth="1"/>
    <col min="4888" max="4895" width="0" hidden="1" customWidth="1"/>
    <col min="4896" max="4896" width="9.1328125" customWidth="1"/>
    <col min="4897" max="4898" width="0" hidden="1" customWidth="1"/>
    <col min="5121" max="5121" width="3.73046875" customWidth="1"/>
    <col min="5122" max="5123" width="4.73046875" customWidth="1"/>
    <col min="5124" max="5124" width="0" hidden="1" customWidth="1"/>
    <col min="5125" max="5125" width="14.1328125" customWidth="1"/>
    <col min="5126" max="5126" width="12.1328125" customWidth="1"/>
    <col min="5127" max="5127" width="8.1328125" customWidth="1"/>
    <col min="5128" max="5128" width="9.265625" customWidth="1"/>
    <col min="5129" max="5129" width="6" customWidth="1"/>
    <col min="5130" max="5130" width="7.1328125" customWidth="1"/>
    <col min="5131" max="5136" width="6.3984375" customWidth="1"/>
    <col min="5137" max="5137" width="7.73046875" customWidth="1"/>
    <col min="5138" max="5138" width="6.3984375" customWidth="1"/>
    <col min="5139" max="5140" width="0" hidden="1" customWidth="1"/>
    <col min="5141" max="5141" width="6.3984375" customWidth="1"/>
    <col min="5142" max="5143" width="5.73046875" customWidth="1"/>
    <col min="5144" max="5151" width="0" hidden="1" customWidth="1"/>
    <col min="5152" max="5152" width="9.1328125" customWidth="1"/>
    <col min="5153" max="5154" width="0" hidden="1" customWidth="1"/>
    <col min="5377" max="5377" width="3.73046875" customWidth="1"/>
    <col min="5378" max="5379" width="4.73046875" customWidth="1"/>
    <col min="5380" max="5380" width="0" hidden="1" customWidth="1"/>
    <col min="5381" max="5381" width="14.1328125" customWidth="1"/>
    <col min="5382" max="5382" width="12.1328125" customWidth="1"/>
    <col min="5383" max="5383" width="8.1328125" customWidth="1"/>
    <col min="5384" max="5384" width="9.265625" customWidth="1"/>
    <col min="5385" max="5385" width="6" customWidth="1"/>
    <col min="5386" max="5386" width="7.1328125" customWidth="1"/>
    <col min="5387" max="5392" width="6.3984375" customWidth="1"/>
    <col min="5393" max="5393" width="7.73046875" customWidth="1"/>
    <col min="5394" max="5394" width="6.3984375" customWidth="1"/>
    <col min="5395" max="5396" width="0" hidden="1" customWidth="1"/>
    <col min="5397" max="5397" width="6.3984375" customWidth="1"/>
    <col min="5398" max="5399" width="5.73046875" customWidth="1"/>
    <col min="5400" max="5407" width="0" hidden="1" customWidth="1"/>
    <col min="5408" max="5408" width="9.1328125" customWidth="1"/>
    <col min="5409" max="5410" width="0" hidden="1" customWidth="1"/>
    <col min="5633" max="5633" width="3.73046875" customWidth="1"/>
    <col min="5634" max="5635" width="4.73046875" customWidth="1"/>
    <col min="5636" max="5636" width="0" hidden="1" customWidth="1"/>
    <col min="5637" max="5637" width="14.1328125" customWidth="1"/>
    <col min="5638" max="5638" width="12.1328125" customWidth="1"/>
    <col min="5639" max="5639" width="8.1328125" customWidth="1"/>
    <col min="5640" max="5640" width="9.265625" customWidth="1"/>
    <col min="5641" max="5641" width="6" customWidth="1"/>
    <col min="5642" max="5642" width="7.1328125" customWidth="1"/>
    <col min="5643" max="5648" width="6.3984375" customWidth="1"/>
    <col min="5649" max="5649" width="7.73046875" customWidth="1"/>
    <col min="5650" max="5650" width="6.3984375" customWidth="1"/>
    <col min="5651" max="5652" width="0" hidden="1" customWidth="1"/>
    <col min="5653" max="5653" width="6.3984375" customWidth="1"/>
    <col min="5654" max="5655" width="5.73046875" customWidth="1"/>
    <col min="5656" max="5663" width="0" hidden="1" customWidth="1"/>
    <col min="5664" max="5664" width="9.1328125" customWidth="1"/>
    <col min="5665" max="5666" width="0" hidden="1" customWidth="1"/>
    <col min="5889" max="5889" width="3.73046875" customWidth="1"/>
    <col min="5890" max="5891" width="4.73046875" customWidth="1"/>
    <col min="5892" max="5892" width="0" hidden="1" customWidth="1"/>
    <col min="5893" max="5893" width="14.1328125" customWidth="1"/>
    <col min="5894" max="5894" width="12.1328125" customWidth="1"/>
    <col min="5895" max="5895" width="8.1328125" customWidth="1"/>
    <col min="5896" max="5896" width="9.265625" customWidth="1"/>
    <col min="5897" max="5897" width="6" customWidth="1"/>
    <col min="5898" max="5898" width="7.1328125" customWidth="1"/>
    <col min="5899" max="5904" width="6.3984375" customWidth="1"/>
    <col min="5905" max="5905" width="7.73046875" customWidth="1"/>
    <col min="5906" max="5906" width="6.3984375" customWidth="1"/>
    <col min="5907" max="5908" width="0" hidden="1" customWidth="1"/>
    <col min="5909" max="5909" width="6.3984375" customWidth="1"/>
    <col min="5910" max="5911" width="5.73046875" customWidth="1"/>
    <col min="5912" max="5919" width="0" hidden="1" customWidth="1"/>
    <col min="5920" max="5920" width="9.1328125" customWidth="1"/>
    <col min="5921" max="5922" width="0" hidden="1" customWidth="1"/>
    <col min="6145" max="6145" width="3.73046875" customWidth="1"/>
    <col min="6146" max="6147" width="4.73046875" customWidth="1"/>
    <col min="6148" max="6148" width="0" hidden="1" customWidth="1"/>
    <col min="6149" max="6149" width="14.1328125" customWidth="1"/>
    <col min="6150" max="6150" width="12.1328125" customWidth="1"/>
    <col min="6151" max="6151" width="8.1328125" customWidth="1"/>
    <col min="6152" max="6152" width="9.265625" customWidth="1"/>
    <col min="6153" max="6153" width="6" customWidth="1"/>
    <col min="6154" max="6154" width="7.1328125" customWidth="1"/>
    <col min="6155" max="6160" width="6.3984375" customWidth="1"/>
    <col min="6161" max="6161" width="7.73046875" customWidth="1"/>
    <col min="6162" max="6162" width="6.3984375" customWidth="1"/>
    <col min="6163" max="6164" width="0" hidden="1" customWidth="1"/>
    <col min="6165" max="6165" width="6.3984375" customWidth="1"/>
    <col min="6166" max="6167" width="5.73046875" customWidth="1"/>
    <col min="6168" max="6175" width="0" hidden="1" customWidth="1"/>
    <col min="6176" max="6176" width="9.1328125" customWidth="1"/>
    <col min="6177" max="6178" width="0" hidden="1" customWidth="1"/>
    <col min="6401" max="6401" width="3.73046875" customWidth="1"/>
    <col min="6402" max="6403" width="4.73046875" customWidth="1"/>
    <col min="6404" max="6404" width="0" hidden="1" customWidth="1"/>
    <col min="6405" max="6405" width="14.1328125" customWidth="1"/>
    <col min="6406" max="6406" width="12.1328125" customWidth="1"/>
    <col min="6407" max="6407" width="8.1328125" customWidth="1"/>
    <col min="6408" max="6408" width="9.265625" customWidth="1"/>
    <col min="6409" max="6409" width="6" customWidth="1"/>
    <col min="6410" max="6410" width="7.1328125" customWidth="1"/>
    <col min="6411" max="6416" width="6.3984375" customWidth="1"/>
    <col min="6417" max="6417" width="7.73046875" customWidth="1"/>
    <col min="6418" max="6418" width="6.3984375" customWidth="1"/>
    <col min="6419" max="6420" width="0" hidden="1" customWidth="1"/>
    <col min="6421" max="6421" width="6.3984375" customWidth="1"/>
    <col min="6422" max="6423" width="5.73046875" customWidth="1"/>
    <col min="6424" max="6431" width="0" hidden="1" customWidth="1"/>
    <col min="6432" max="6432" width="9.1328125" customWidth="1"/>
    <col min="6433" max="6434" width="0" hidden="1" customWidth="1"/>
    <col min="6657" max="6657" width="3.73046875" customWidth="1"/>
    <col min="6658" max="6659" width="4.73046875" customWidth="1"/>
    <col min="6660" max="6660" width="0" hidden="1" customWidth="1"/>
    <col min="6661" max="6661" width="14.1328125" customWidth="1"/>
    <col min="6662" max="6662" width="12.1328125" customWidth="1"/>
    <col min="6663" max="6663" width="8.1328125" customWidth="1"/>
    <col min="6664" max="6664" width="9.265625" customWidth="1"/>
    <col min="6665" max="6665" width="6" customWidth="1"/>
    <col min="6666" max="6666" width="7.1328125" customWidth="1"/>
    <col min="6667" max="6672" width="6.3984375" customWidth="1"/>
    <col min="6673" max="6673" width="7.73046875" customWidth="1"/>
    <col min="6674" max="6674" width="6.3984375" customWidth="1"/>
    <col min="6675" max="6676" width="0" hidden="1" customWidth="1"/>
    <col min="6677" max="6677" width="6.3984375" customWidth="1"/>
    <col min="6678" max="6679" width="5.73046875" customWidth="1"/>
    <col min="6680" max="6687" width="0" hidden="1" customWidth="1"/>
    <col min="6688" max="6688" width="9.1328125" customWidth="1"/>
    <col min="6689" max="6690" width="0" hidden="1" customWidth="1"/>
    <col min="6913" max="6913" width="3.73046875" customWidth="1"/>
    <col min="6914" max="6915" width="4.73046875" customWidth="1"/>
    <col min="6916" max="6916" width="0" hidden="1" customWidth="1"/>
    <col min="6917" max="6917" width="14.1328125" customWidth="1"/>
    <col min="6918" max="6918" width="12.1328125" customWidth="1"/>
    <col min="6919" max="6919" width="8.1328125" customWidth="1"/>
    <col min="6920" max="6920" width="9.265625" customWidth="1"/>
    <col min="6921" max="6921" width="6" customWidth="1"/>
    <col min="6922" max="6922" width="7.1328125" customWidth="1"/>
    <col min="6923" max="6928" width="6.3984375" customWidth="1"/>
    <col min="6929" max="6929" width="7.73046875" customWidth="1"/>
    <col min="6930" max="6930" width="6.3984375" customWidth="1"/>
    <col min="6931" max="6932" width="0" hidden="1" customWidth="1"/>
    <col min="6933" max="6933" width="6.3984375" customWidth="1"/>
    <col min="6934" max="6935" width="5.73046875" customWidth="1"/>
    <col min="6936" max="6943" width="0" hidden="1" customWidth="1"/>
    <col min="6944" max="6944" width="9.1328125" customWidth="1"/>
    <col min="6945" max="6946" width="0" hidden="1" customWidth="1"/>
    <col min="7169" max="7169" width="3.73046875" customWidth="1"/>
    <col min="7170" max="7171" width="4.73046875" customWidth="1"/>
    <col min="7172" max="7172" width="0" hidden="1" customWidth="1"/>
    <col min="7173" max="7173" width="14.1328125" customWidth="1"/>
    <col min="7174" max="7174" width="12.1328125" customWidth="1"/>
    <col min="7175" max="7175" width="8.1328125" customWidth="1"/>
    <col min="7176" max="7176" width="9.265625" customWidth="1"/>
    <col min="7177" max="7177" width="6" customWidth="1"/>
    <col min="7178" max="7178" width="7.1328125" customWidth="1"/>
    <col min="7179" max="7184" width="6.3984375" customWidth="1"/>
    <col min="7185" max="7185" width="7.73046875" customWidth="1"/>
    <col min="7186" max="7186" width="6.3984375" customWidth="1"/>
    <col min="7187" max="7188" width="0" hidden="1" customWidth="1"/>
    <col min="7189" max="7189" width="6.3984375" customWidth="1"/>
    <col min="7190" max="7191" width="5.73046875" customWidth="1"/>
    <col min="7192" max="7199" width="0" hidden="1" customWidth="1"/>
    <col min="7200" max="7200" width="9.1328125" customWidth="1"/>
    <col min="7201" max="7202" width="0" hidden="1" customWidth="1"/>
    <col min="7425" max="7425" width="3.73046875" customWidth="1"/>
    <col min="7426" max="7427" width="4.73046875" customWidth="1"/>
    <col min="7428" max="7428" width="0" hidden="1" customWidth="1"/>
    <col min="7429" max="7429" width="14.1328125" customWidth="1"/>
    <col min="7430" max="7430" width="12.1328125" customWidth="1"/>
    <col min="7431" max="7431" width="8.1328125" customWidth="1"/>
    <col min="7432" max="7432" width="9.265625" customWidth="1"/>
    <col min="7433" max="7433" width="6" customWidth="1"/>
    <col min="7434" max="7434" width="7.1328125" customWidth="1"/>
    <col min="7435" max="7440" width="6.3984375" customWidth="1"/>
    <col min="7441" max="7441" width="7.73046875" customWidth="1"/>
    <col min="7442" max="7442" width="6.3984375" customWidth="1"/>
    <col min="7443" max="7444" width="0" hidden="1" customWidth="1"/>
    <col min="7445" max="7445" width="6.3984375" customWidth="1"/>
    <col min="7446" max="7447" width="5.73046875" customWidth="1"/>
    <col min="7448" max="7455" width="0" hidden="1" customWidth="1"/>
    <col min="7456" max="7456" width="9.1328125" customWidth="1"/>
    <col min="7457" max="7458" width="0" hidden="1" customWidth="1"/>
    <col min="7681" max="7681" width="3.73046875" customWidth="1"/>
    <col min="7682" max="7683" width="4.73046875" customWidth="1"/>
    <col min="7684" max="7684" width="0" hidden="1" customWidth="1"/>
    <col min="7685" max="7685" width="14.1328125" customWidth="1"/>
    <col min="7686" max="7686" width="12.1328125" customWidth="1"/>
    <col min="7687" max="7687" width="8.1328125" customWidth="1"/>
    <col min="7688" max="7688" width="9.265625" customWidth="1"/>
    <col min="7689" max="7689" width="6" customWidth="1"/>
    <col min="7690" max="7690" width="7.1328125" customWidth="1"/>
    <col min="7691" max="7696" width="6.3984375" customWidth="1"/>
    <col min="7697" max="7697" width="7.73046875" customWidth="1"/>
    <col min="7698" max="7698" width="6.3984375" customWidth="1"/>
    <col min="7699" max="7700" width="0" hidden="1" customWidth="1"/>
    <col min="7701" max="7701" width="6.3984375" customWidth="1"/>
    <col min="7702" max="7703" width="5.73046875" customWidth="1"/>
    <col min="7704" max="7711" width="0" hidden="1" customWidth="1"/>
    <col min="7712" max="7712" width="9.1328125" customWidth="1"/>
    <col min="7713" max="7714" width="0" hidden="1" customWidth="1"/>
    <col min="7937" max="7937" width="3.73046875" customWidth="1"/>
    <col min="7938" max="7939" width="4.73046875" customWidth="1"/>
    <col min="7940" max="7940" width="0" hidden="1" customWidth="1"/>
    <col min="7941" max="7941" width="14.1328125" customWidth="1"/>
    <col min="7942" max="7942" width="12.1328125" customWidth="1"/>
    <col min="7943" max="7943" width="8.1328125" customWidth="1"/>
    <col min="7944" max="7944" width="9.265625" customWidth="1"/>
    <col min="7945" max="7945" width="6" customWidth="1"/>
    <col min="7946" max="7946" width="7.1328125" customWidth="1"/>
    <col min="7947" max="7952" width="6.3984375" customWidth="1"/>
    <col min="7953" max="7953" width="7.73046875" customWidth="1"/>
    <col min="7954" max="7954" width="6.3984375" customWidth="1"/>
    <col min="7955" max="7956" width="0" hidden="1" customWidth="1"/>
    <col min="7957" max="7957" width="6.3984375" customWidth="1"/>
    <col min="7958" max="7959" width="5.73046875" customWidth="1"/>
    <col min="7960" max="7967" width="0" hidden="1" customWidth="1"/>
    <col min="7968" max="7968" width="9.1328125" customWidth="1"/>
    <col min="7969" max="7970" width="0" hidden="1" customWidth="1"/>
    <col min="8193" max="8193" width="3.73046875" customWidth="1"/>
    <col min="8194" max="8195" width="4.73046875" customWidth="1"/>
    <col min="8196" max="8196" width="0" hidden="1" customWidth="1"/>
    <col min="8197" max="8197" width="14.1328125" customWidth="1"/>
    <col min="8198" max="8198" width="12.1328125" customWidth="1"/>
    <col min="8199" max="8199" width="8.1328125" customWidth="1"/>
    <col min="8200" max="8200" width="9.265625" customWidth="1"/>
    <col min="8201" max="8201" width="6" customWidth="1"/>
    <col min="8202" max="8202" width="7.1328125" customWidth="1"/>
    <col min="8203" max="8208" width="6.3984375" customWidth="1"/>
    <col min="8209" max="8209" width="7.73046875" customWidth="1"/>
    <col min="8210" max="8210" width="6.3984375" customWidth="1"/>
    <col min="8211" max="8212" width="0" hidden="1" customWidth="1"/>
    <col min="8213" max="8213" width="6.3984375" customWidth="1"/>
    <col min="8214" max="8215" width="5.73046875" customWidth="1"/>
    <col min="8216" max="8223" width="0" hidden="1" customWidth="1"/>
    <col min="8224" max="8224" width="9.1328125" customWidth="1"/>
    <col min="8225" max="8226" width="0" hidden="1" customWidth="1"/>
    <col min="8449" max="8449" width="3.73046875" customWidth="1"/>
    <col min="8450" max="8451" width="4.73046875" customWidth="1"/>
    <col min="8452" max="8452" width="0" hidden="1" customWidth="1"/>
    <col min="8453" max="8453" width="14.1328125" customWidth="1"/>
    <col min="8454" max="8454" width="12.1328125" customWidth="1"/>
    <col min="8455" max="8455" width="8.1328125" customWidth="1"/>
    <col min="8456" max="8456" width="9.265625" customWidth="1"/>
    <col min="8457" max="8457" width="6" customWidth="1"/>
    <col min="8458" max="8458" width="7.1328125" customWidth="1"/>
    <col min="8459" max="8464" width="6.3984375" customWidth="1"/>
    <col min="8465" max="8465" width="7.73046875" customWidth="1"/>
    <col min="8466" max="8466" width="6.3984375" customWidth="1"/>
    <col min="8467" max="8468" width="0" hidden="1" customWidth="1"/>
    <col min="8469" max="8469" width="6.3984375" customWidth="1"/>
    <col min="8470" max="8471" width="5.73046875" customWidth="1"/>
    <col min="8472" max="8479" width="0" hidden="1" customWidth="1"/>
    <col min="8480" max="8480" width="9.1328125" customWidth="1"/>
    <col min="8481" max="8482" width="0" hidden="1" customWidth="1"/>
    <col min="8705" max="8705" width="3.73046875" customWidth="1"/>
    <col min="8706" max="8707" width="4.73046875" customWidth="1"/>
    <col min="8708" max="8708" width="0" hidden="1" customWidth="1"/>
    <col min="8709" max="8709" width="14.1328125" customWidth="1"/>
    <col min="8710" max="8710" width="12.1328125" customWidth="1"/>
    <col min="8711" max="8711" width="8.1328125" customWidth="1"/>
    <col min="8712" max="8712" width="9.265625" customWidth="1"/>
    <col min="8713" max="8713" width="6" customWidth="1"/>
    <col min="8714" max="8714" width="7.1328125" customWidth="1"/>
    <col min="8715" max="8720" width="6.3984375" customWidth="1"/>
    <col min="8721" max="8721" width="7.73046875" customWidth="1"/>
    <col min="8722" max="8722" width="6.3984375" customWidth="1"/>
    <col min="8723" max="8724" width="0" hidden="1" customWidth="1"/>
    <col min="8725" max="8725" width="6.3984375" customWidth="1"/>
    <col min="8726" max="8727" width="5.73046875" customWidth="1"/>
    <col min="8728" max="8735" width="0" hidden="1" customWidth="1"/>
    <col min="8736" max="8736" width="9.1328125" customWidth="1"/>
    <col min="8737" max="8738" width="0" hidden="1" customWidth="1"/>
    <col min="8961" max="8961" width="3.73046875" customWidth="1"/>
    <col min="8962" max="8963" width="4.73046875" customWidth="1"/>
    <col min="8964" max="8964" width="0" hidden="1" customWidth="1"/>
    <col min="8965" max="8965" width="14.1328125" customWidth="1"/>
    <col min="8966" max="8966" width="12.1328125" customWidth="1"/>
    <col min="8967" max="8967" width="8.1328125" customWidth="1"/>
    <col min="8968" max="8968" width="9.265625" customWidth="1"/>
    <col min="8969" max="8969" width="6" customWidth="1"/>
    <col min="8970" max="8970" width="7.1328125" customWidth="1"/>
    <col min="8971" max="8976" width="6.3984375" customWidth="1"/>
    <col min="8977" max="8977" width="7.73046875" customWidth="1"/>
    <col min="8978" max="8978" width="6.3984375" customWidth="1"/>
    <col min="8979" max="8980" width="0" hidden="1" customWidth="1"/>
    <col min="8981" max="8981" width="6.3984375" customWidth="1"/>
    <col min="8982" max="8983" width="5.73046875" customWidth="1"/>
    <col min="8984" max="8991" width="0" hidden="1" customWidth="1"/>
    <col min="8992" max="8992" width="9.1328125" customWidth="1"/>
    <col min="8993" max="8994" width="0" hidden="1" customWidth="1"/>
    <col min="9217" max="9217" width="3.73046875" customWidth="1"/>
    <col min="9218" max="9219" width="4.73046875" customWidth="1"/>
    <col min="9220" max="9220" width="0" hidden="1" customWidth="1"/>
    <col min="9221" max="9221" width="14.1328125" customWidth="1"/>
    <col min="9222" max="9222" width="12.1328125" customWidth="1"/>
    <col min="9223" max="9223" width="8.1328125" customWidth="1"/>
    <col min="9224" max="9224" width="9.265625" customWidth="1"/>
    <col min="9225" max="9225" width="6" customWidth="1"/>
    <col min="9226" max="9226" width="7.1328125" customWidth="1"/>
    <col min="9227" max="9232" width="6.3984375" customWidth="1"/>
    <col min="9233" max="9233" width="7.73046875" customWidth="1"/>
    <col min="9234" max="9234" width="6.3984375" customWidth="1"/>
    <col min="9235" max="9236" width="0" hidden="1" customWidth="1"/>
    <col min="9237" max="9237" width="6.3984375" customWidth="1"/>
    <col min="9238" max="9239" width="5.73046875" customWidth="1"/>
    <col min="9240" max="9247" width="0" hidden="1" customWidth="1"/>
    <col min="9248" max="9248" width="9.1328125" customWidth="1"/>
    <col min="9249" max="9250" width="0" hidden="1" customWidth="1"/>
    <col min="9473" max="9473" width="3.73046875" customWidth="1"/>
    <col min="9474" max="9475" width="4.73046875" customWidth="1"/>
    <col min="9476" max="9476" width="0" hidden="1" customWidth="1"/>
    <col min="9477" max="9477" width="14.1328125" customWidth="1"/>
    <col min="9478" max="9478" width="12.1328125" customWidth="1"/>
    <col min="9479" max="9479" width="8.1328125" customWidth="1"/>
    <col min="9480" max="9480" width="9.265625" customWidth="1"/>
    <col min="9481" max="9481" width="6" customWidth="1"/>
    <col min="9482" max="9482" width="7.1328125" customWidth="1"/>
    <col min="9483" max="9488" width="6.3984375" customWidth="1"/>
    <col min="9489" max="9489" width="7.73046875" customWidth="1"/>
    <col min="9490" max="9490" width="6.3984375" customWidth="1"/>
    <col min="9491" max="9492" width="0" hidden="1" customWidth="1"/>
    <col min="9493" max="9493" width="6.3984375" customWidth="1"/>
    <col min="9494" max="9495" width="5.73046875" customWidth="1"/>
    <col min="9496" max="9503" width="0" hidden="1" customWidth="1"/>
    <col min="9504" max="9504" width="9.1328125" customWidth="1"/>
    <col min="9505" max="9506" width="0" hidden="1" customWidth="1"/>
    <col min="9729" max="9729" width="3.73046875" customWidth="1"/>
    <col min="9730" max="9731" width="4.73046875" customWidth="1"/>
    <col min="9732" max="9732" width="0" hidden="1" customWidth="1"/>
    <col min="9733" max="9733" width="14.1328125" customWidth="1"/>
    <col min="9734" max="9734" width="12.1328125" customWidth="1"/>
    <col min="9735" max="9735" width="8.1328125" customWidth="1"/>
    <col min="9736" max="9736" width="9.265625" customWidth="1"/>
    <col min="9737" max="9737" width="6" customWidth="1"/>
    <col min="9738" max="9738" width="7.1328125" customWidth="1"/>
    <col min="9739" max="9744" width="6.3984375" customWidth="1"/>
    <col min="9745" max="9745" width="7.73046875" customWidth="1"/>
    <col min="9746" max="9746" width="6.3984375" customWidth="1"/>
    <col min="9747" max="9748" width="0" hidden="1" customWidth="1"/>
    <col min="9749" max="9749" width="6.3984375" customWidth="1"/>
    <col min="9750" max="9751" width="5.73046875" customWidth="1"/>
    <col min="9752" max="9759" width="0" hidden="1" customWidth="1"/>
    <col min="9760" max="9760" width="9.1328125" customWidth="1"/>
    <col min="9761" max="9762" width="0" hidden="1" customWidth="1"/>
    <col min="9985" max="9985" width="3.73046875" customWidth="1"/>
    <col min="9986" max="9987" width="4.73046875" customWidth="1"/>
    <col min="9988" max="9988" width="0" hidden="1" customWidth="1"/>
    <col min="9989" max="9989" width="14.1328125" customWidth="1"/>
    <col min="9990" max="9990" width="12.1328125" customWidth="1"/>
    <col min="9991" max="9991" width="8.1328125" customWidth="1"/>
    <col min="9992" max="9992" width="9.265625" customWidth="1"/>
    <col min="9993" max="9993" width="6" customWidth="1"/>
    <col min="9994" max="9994" width="7.1328125" customWidth="1"/>
    <col min="9995" max="10000" width="6.3984375" customWidth="1"/>
    <col min="10001" max="10001" width="7.73046875" customWidth="1"/>
    <col min="10002" max="10002" width="6.3984375" customWidth="1"/>
    <col min="10003" max="10004" width="0" hidden="1" customWidth="1"/>
    <col min="10005" max="10005" width="6.3984375" customWidth="1"/>
    <col min="10006" max="10007" width="5.73046875" customWidth="1"/>
    <col min="10008" max="10015" width="0" hidden="1" customWidth="1"/>
    <col min="10016" max="10016" width="9.1328125" customWidth="1"/>
    <col min="10017" max="10018" width="0" hidden="1" customWidth="1"/>
    <col min="10241" max="10241" width="3.73046875" customWidth="1"/>
    <col min="10242" max="10243" width="4.73046875" customWidth="1"/>
    <col min="10244" max="10244" width="0" hidden="1" customWidth="1"/>
    <col min="10245" max="10245" width="14.1328125" customWidth="1"/>
    <col min="10246" max="10246" width="12.1328125" customWidth="1"/>
    <col min="10247" max="10247" width="8.1328125" customWidth="1"/>
    <col min="10248" max="10248" width="9.265625" customWidth="1"/>
    <col min="10249" max="10249" width="6" customWidth="1"/>
    <col min="10250" max="10250" width="7.1328125" customWidth="1"/>
    <col min="10251" max="10256" width="6.3984375" customWidth="1"/>
    <col min="10257" max="10257" width="7.73046875" customWidth="1"/>
    <col min="10258" max="10258" width="6.3984375" customWidth="1"/>
    <col min="10259" max="10260" width="0" hidden="1" customWidth="1"/>
    <col min="10261" max="10261" width="6.3984375" customWidth="1"/>
    <col min="10262" max="10263" width="5.73046875" customWidth="1"/>
    <col min="10264" max="10271" width="0" hidden="1" customWidth="1"/>
    <col min="10272" max="10272" width="9.1328125" customWidth="1"/>
    <col min="10273" max="10274" width="0" hidden="1" customWidth="1"/>
    <col min="10497" max="10497" width="3.73046875" customWidth="1"/>
    <col min="10498" max="10499" width="4.73046875" customWidth="1"/>
    <col min="10500" max="10500" width="0" hidden="1" customWidth="1"/>
    <col min="10501" max="10501" width="14.1328125" customWidth="1"/>
    <col min="10502" max="10502" width="12.1328125" customWidth="1"/>
    <col min="10503" max="10503" width="8.1328125" customWidth="1"/>
    <col min="10504" max="10504" width="9.265625" customWidth="1"/>
    <col min="10505" max="10505" width="6" customWidth="1"/>
    <col min="10506" max="10506" width="7.1328125" customWidth="1"/>
    <col min="10507" max="10512" width="6.3984375" customWidth="1"/>
    <col min="10513" max="10513" width="7.73046875" customWidth="1"/>
    <col min="10514" max="10514" width="6.3984375" customWidth="1"/>
    <col min="10515" max="10516" width="0" hidden="1" customWidth="1"/>
    <col min="10517" max="10517" width="6.3984375" customWidth="1"/>
    <col min="10518" max="10519" width="5.73046875" customWidth="1"/>
    <col min="10520" max="10527" width="0" hidden="1" customWidth="1"/>
    <col min="10528" max="10528" width="9.1328125" customWidth="1"/>
    <col min="10529" max="10530" width="0" hidden="1" customWidth="1"/>
    <col min="10753" max="10753" width="3.73046875" customWidth="1"/>
    <col min="10754" max="10755" width="4.73046875" customWidth="1"/>
    <col min="10756" max="10756" width="0" hidden="1" customWidth="1"/>
    <col min="10757" max="10757" width="14.1328125" customWidth="1"/>
    <col min="10758" max="10758" width="12.1328125" customWidth="1"/>
    <col min="10759" max="10759" width="8.1328125" customWidth="1"/>
    <col min="10760" max="10760" width="9.265625" customWidth="1"/>
    <col min="10761" max="10761" width="6" customWidth="1"/>
    <col min="10762" max="10762" width="7.1328125" customWidth="1"/>
    <col min="10763" max="10768" width="6.3984375" customWidth="1"/>
    <col min="10769" max="10769" width="7.73046875" customWidth="1"/>
    <col min="10770" max="10770" width="6.3984375" customWidth="1"/>
    <col min="10771" max="10772" width="0" hidden="1" customWidth="1"/>
    <col min="10773" max="10773" width="6.3984375" customWidth="1"/>
    <col min="10774" max="10775" width="5.73046875" customWidth="1"/>
    <col min="10776" max="10783" width="0" hidden="1" customWidth="1"/>
    <col min="10784" max="10784" width="9.1328125" customWidth="1"/>
    <col min="10785" max="10786" width="0" hidden="1" customWidth="1"/>
    <col min="11009" max="11009" width="3.73046875" customWidth="1"/>
    <col min="11010" max="11011" width="4.73046875" customWidth="1"/>
    <col min="11012" max="11012" width="0" hidden="1" customWidth="1"/>
    <col min="11013" max="11013" width="14.1328125" customWidth="1"/>
    <col min="11014" max="11014" width="12.1328125" customWidth="1"/>
    <col min="11015" max="11015" width="8.1328125" customWidth="1"/>
    <col min="11016" max="11016" width="9.265625" customWidth="1"/>
    <col min="11017" max="11017" width="6" customWidth="1"/>
    <col min="11018" max="11018" width="7.1328125" customWidth="1"/>
    <col min="11019" max="11024" width="6.3984375" customWidth="1"/>
    <col min="11025" max="11025" width="7.73046875" customWidth="1"/>
    <col min="11026" max="11026" width="6.3984375" customWidth="1"/>
    <col min="11027" max="11028" width="0" hidden="1" customWidth="1"/>
    <col min="11029" max="11029" width="6.3984375" customWidth="1"/>
    <col min="11030" max="11031" width="5.73046875" customWidth="1"/>
    <col min="11032" max="11039" width="0" hidden="1" customWidth="1"/>
    <col min="11040" max="11040" width="9.1328125" customWidth="1"/>
    <col min="11041" max="11042" width="0" hidden="1" customWidth="1"/>
    <col min="11265" max="11265" width="3.73046875" customWidth="1"/>
    <col min="11266" max="11267" width="4.73046875" customWidth="1"/>
    <col min="11268" max="11268" width="0" hidden="1" customWidth="1"/>
    <col min="11269" max="11269" width="14.1328125" customWidth="1"/>
    <col min="11270" max="11270" width="12.1328125" customWidth="1"/>
    <col min="11271" max="11271" width="8.1328125" customWidth="1"/>
    <col min="11272" max="11272" width="9.265625" customWidth="1"/>
    <col min="11273" max="11273" width="6" customWidth="1"/>
    <col min="11274" max="11274" width="7.1328125" customWidth="1"/>
    <col min="11275" max="11280" width="6.3984375" customWidth="1"/>
    <col min="11281" max="11281" width="7.73046875" customWidth="1"/>
    <col min="11282" max="11282" width="6.3984375" customWidth="1"/>
    <col min="11283" max="11284" width="0" hidden="1" customWidth="1"/>
    <col min="11285" max="11285" width="6.3984375" customWidth="1"/>
    <col min="11286" max="11287" width="5.73046875" customWidth="1"/>
    <col min="11288" max="11295" width="0" hidden="1" customWidth="1"/>
    <col min="11296" max="11296" width="9.1328125" customWidth="1"/>
    <col min="11297" max="11298" width="0" hidden="1" customWidth="1"/>
    <col min="11521" max="11521" width="3.73046875" customWidth="1"/>
    <col min="11522" max="11523" width="4.73046875" customWidth="1"/>
    <col min="11524" max="11524" width="0" hidden="1" customWidth="1"/>
    <col min="11525" max="11525" width="14.1328125" customWidth="1"/>
    <col min="11526" max="11526" width="12.1328125" customWidth="1"/>
    <col min="11527" max="11527" width="8.1328125" customWidth="1"/>
    <col min="11528" max="11528" width="9.265625" customWidth="1"/>
    <col min="11529" max="11529" width="6" customWidth="1"/>
    <col min="11530" max="11530" width="7.1328125" customWidth="1"/>
    <col min="11531" max="11536" width="6.3984375" customWidth="1"/>
    <col min="11537" max="11537" width="7.73046875" customWidth="1"/>
    <col min="11538" max="11538" width="6.3984375" customWidth="1"/>
    <col min="11539" max="11540" width="0" hidden="1" customWidth="1"/>
    <col min="11541" max="11541" width="6.3984375" customWidth="1"/>
    <col min="11542" max="11543" width="5.73046875" customWidth="1"/>
    <col min="11544" max="11551" width="0" hidden="1" customWidth="1"/>
    <col min="11552" max="11552" width="9.1328125" customWidth="1"/>
    <col min="11553" max="11554" width="0" hidden="1" customWidth="1"/>
    <col min="11777" max="11777" width="3.73046875" customWidth="1"/>
    <col min="11778" max="11779" width="4.73046875" customWidth="1"/>
    <col min="11780" max="11780" width="0" hidden="1" customWidth="1"/>
    <col min="11781" max="11781" width="14.1328125" customWidth="1"/>
    <col min="11782" max="11782" width="12.1328125" customWidth="1"/>
    <col min="11783" max="11783" width="8.1328125" customWidth="1"/>
    <col min="11784" max="11784" width="9.265625" customWidth="1"/>
    <col min="11785" max="11785" width="6" customWidth="1"/>
    <col min="11786" max="11786" width="7.1328125" customWidth="1"/>
    <col min="11787" max="11792" width="6.3984375" customWidth="1"/>
    <col min="11793" max="11793" width="7.73046875" customWidth="1"/>
    <col min="11794" max="11794" width="6.3984375" customWidth="1"/>
    <col min="11795" max="11796" width="0" hidden="1" customWidth="1"/>
    <col min="11797" max="11797" width="6.3984375" customWidth="1"/>
    <col min="11798" max="11799" width="5.73046875" customWidth="1"/>
    <col min="11800" max="11807" width="0" hidden="1" customWidth="1"/>
    <col min="11808" max="11808" width="9.1328125" customWidth="1"/>
    <col min="11809" max="11810" width="0" hidden="1" customWidth="1"/>
    <col min="12033" max="12033" width="3.73046875" customWidth="1"/>
    <col min="12034" max="12035" width="4.73046875" customWidth="1"/>
    <col min="12036" max="12036" width="0" hidden="1" customWidth="1"/>
    <col min="12037" max="12037" width="14.1328125" customWidth="1"/>
    <col min="12038" max="12038" width="12.1328125" customWidth="1"/>
    <col min="12039" max="12039" width="8.1328125" customWidth="1"/>
    <col min="12040" max="12040" width="9.265625" customWidth="1"/>
    <col min="12041" max="12041" width="6" customWidth="1"/>
    <col min="12042" max="12042" width="7.1328125" customWidth="1"/>
    <col min="12043" max="12048" width="6.3984375" customWidth="1"/>
    <col min="12049" max="12049" width="7.73046875" customWidth="1"/>
    <col min="12050" max="12050" width="6.3984375" customWidth="1"/>
    <col min="12051" max="12052" width="0" hidden="1" customWidth="1"/>
    <col min="12053" max="12053" width="6.3984375" customWidth="1"/>
    <col min="12054" max="12055" width="5.73046875" customWidth="1"/>
    <col min="12056" max="12063" width="0" hidden="1" customWidth="1"/>
    <col min="12064" max="12064" width="9.1328125" customWidth="1"/>
    <col min="12065" max="12066" width="0" hidden="1" customWidth="1"/>
    <col min="12289" max="12289" width="3.73046875" customWidth="1"/>
    <col min="12290" max="12291" width="4.73046875" customWidth="1"/>
    <col min="12292" max="12292" width="0" hidden="1" customWidth="1"/>
    <col min="12293" max="12293" width="14.1328125" customWidth="1"/>
    <col min="12294" max="12294" width="12.1328125" customWidth="1"/>
    <col min="12295" max="12295" width="8.1328125" customWidth="1"/>
    <col min="12296" max="12296" width="9.265625" customWidth="1"/>
    <col min="12297" max="12297" width="6" customWidth="1"/>
    <col min="12298" max="12298" width="7.1328125" customWidth="1"/>
    <col min="12299" max="12304" width="6.3984375" customWidth="1"/>
    <col min="12305" max="12305" width="7.73046875" customWidth="1"/>
    <col min="12306" max="12306" width="6.3984375" customWidth="1"/>
    <col min="12307" max="12308" width="0" hidden="1" customWidth="1"/>
    <col min="12309" max="12309" width="6.3984375" customWidth="1"/>
    <col min="12310" max="12311" width="5.73046875" customWidth="1"/>
    <col min="12312" max="12319" width="0" hidden="1" customWidth="1"/>
    <col min="12320" max="12320" width="9.1328125" customWidth="1"/>
    <col min="12321" max="12322" width="0" hidden="1" customWidth="1"/>
    <col min="12545" max="12545" width="3.73046875" customWidth="1"/>
    <col min="12546" max="12547" width="4.73046875" customWidth="1"/>
    <col min="12548" max="12548" width="0" hidden="1" customWidth="1"/>
    <col min="12549" max="12549" width="14.1328125" customWidth="1"/>
    <col min="12550" max="12550" width="12.1328125" customWidth="1"/>
    <col min="12551" max="12551" width="8.1328125" customWidth="1"/>
    <col min="12552" max="12552" width="9.265625" customWidth="1"/>
    <col min="12553" max="12553" width="6" customWidth="1"/>
    <col min="12554" max="12554" width="7.1328125" customWidth="1"/>
    <col min="12555" max="12560" width="6.3984375" customWidth="1"/>
    <col min="12561" max="12561" width="7.73046875" customWidth="1"/>
    <col min="12562" max="12562" width="6.3984375" customWidth="1"/>
    <col min="12563" max="12564" width="0" hidden="1" customWidth="1"/>
    <col min="12565" max="12565" width="6.3984375" customWidth="1"/>
    <col min="12566" max="12567" width="5.73046875" customWidth="1"/>
    <col min="12568" max="12575" width="0" hidden="1" customWidth="1"/>
    <col min="12576" max="12576" width="9.1328125" customWidth="1"/>
    <col min="12577" max="12578" width="0" hidden="1" customWidth="1"/>
    <col min="12801" max="12801" width="3.73046875" customWidth="1"/>
    <col min="12802" max="12803" width="4.73046875" customWidth="1"/>
    <col min="12804" max="12804" width="0" hidden="1" customWidth="1"/>
    <col min="12805" max="12805" width="14.1328125" customWidth="1"/>
    <col min="12806" max="12806" width="12.1328125" customWidth="1"/>
    <col min="12807" max="12807" width="8.1328125" customWidth="1"/>
    <col min="12808" max="12808" width="9.265625" customWidth="1"/>
    <col min="12809" max="12809" width="6" customWidth="1"/>
    <col min="12810" max="12810" width="7.1328125" customWidth="1"/>
    <col min="12811" max="12816" width="6.3984375" customWidth="1"/>
    <col min="12817" max="12817" width="7.73046875" customWidth="1"/>
    <col min="12818" max="12818" width="6.3984375" customWidth="1"/>
    <col min="12819" max="12820" width="0" hidden="1" customWidth="1"/>
    <col min="12821" max="12821" width="6.3984375" customWidth="1"/>
    <col min="12822" max="12823" width="5.73046875" customWidth="1"/>
    <col min="12824" max="12831" width="0" hidden="1" customWidth="1"/>
    <col min="12832" max="12832" width="9.1328125" customWidth="1"/>
    <col min="12833" max="12834" width="0" hidden="1" customWidth="1"/>
    <col min="13057" max="13057" width="3.73046875" customWidth="1"/>
    <col min="13058" max="13059" width="4.73046875" customWidth="1"/>
    <col min="13060" max="13060" width="0" hidden="1" customWidth="1"/>
    <col min="13061" max="13061" width="14.1328125" customWidth="1"/>
    <col min="13062" max="13062" width="12.1328125" customWidth="1"/>
    <col min="13063" max="13063" width="8.1328125" customWidth="1"/>
    <col min="13064" max="13064" width="9.265625" customWidth="1"/>
    <col min="13065" max="13065" width="6" customWidth="1"/>
    <col min="13066" max="13066" width="7.1328125" customWidth="1"/>
    <col min="13067" max="13072" width="6.3984375" customWidth="1"/>
    <col min="13073" max="13073" width="7.73046875" customWidth="1"/>
    <col min="13074" max="13074" width="6.3984375" customWidth="1"/>
    <col min="13075" max="13076" width="0" hidden="1" customWidth="1"/>
    <col min="13077" max="13077" width="6.3984375" customWidth="1"/>
    <col min="13078" max="13079" width="5.73046875" customWidth="1"/>
    <col min="13080" max="13087" width="0" hidden="1" customWidth="1"/>
    <col min="13088" max="13088" width="9.1328125" customWidth="1"/>
    <col min="13089" max="13090" width="0" hidden="1" customWidth="1"/>
    <col min="13313" max="13313" width="3.73046875" customWidth="1"/>
    <col min="13314" max="13315" width="4.73046875" customWidth="1"/>
    <col min="13316" max="13316" width="0" hidden="1" customWidth="1"/>
    <col min="13317" max="13317" width="14.1328125" customWidth="1"/>
    <col min="13318" max="13318" width="12.1328125" customWidth="1"/>
    <col min="13319" max="13319" width="8.1328125" customWidth="1"/>
    <col min="13320" max="13320" width="9.265625" customWidth="1"/>
    <col min="13321" max="13321" width="6" customWidth="1"/>
    <col min="13322" max="13322" width="7.1328125" customWidth="1"/>
    <col min="13323" max="13328" width="6.3984375" customWidth="1"/>
    <col min="13329" max="13329" width="7.73046875" customWidth="1"/>
    <col min="13330" max="13330" width="6.3984375" customWidth="1"/>
    <col min="13331" max="13332" width="0" hidden="1" customWidth="1"/>
    <col min="13333" max="13333" width="6.3984375" customWidth="1"/>
    <col min="13334" max="13335" width="5.73046875" customWidth="1"/>
    <col min="13336" max="13343" width="0" hidden="1" customWidth="1"/>
    <col min="13344" max="13344" width="9.1328125" customWidth="1"/>
    <col min="13345" max="13346" width="0" hidden="1" customWidth="1"/>
    <col min="13569" max="13569" width="3.73046875" customWidth="1"/>
    <col min="13570" max="13571" width="4.73046875" customWidth="1"/>
    <col min="13572" max="13572" width="0" hidden="1" customWidth="1"/>
    <col min="13573" max="13573" width="14.1328125" customWidth="1"/>
    <col min="13574" max="13574" width="12.1328125" customWidth="1"/>
    <col min="13575" max="13575" width="8.1328125" customWidth="1"/>
    <col min="13576" max="13576" width="9.265625" customWidth="1"/>
    <col min="13577" max="13577" width="6" customWidth="1"/>
    <col min="13578" max="13578" width="7.1328125" customWidth="1"/>
    <col min="13579" max="13584" width="6.3984375" customWidth="1"/>
    <col min="13585" max="13585" width="7.73046875" customWidth="1"/>
    <col min="13586" max="13586" width="6.3984375" customWidth="1"/>
    <col min="13587" max="13588" width="0" hidden="1" customWidth="1"/>
    <col min="13589" max="13589" width="6.3984375" customWidth="1"/>
    <col min="13590" max="13591" width="5.73046875" customWidth="1"/>
    <col min="13592" max="13599" width="0" hidden="1" customWidth="1"/>
    <col min="13600" max="13600" width="9.1328125" customWidth="1"/>
    <col min="13601" max="13602" width="0" hidden="1" customWidth="1"/>
    <col min="13825" max="13825" width="3.73046875" customWidth="1"/>
    <col min="13826" max="13827" width="4.73046875" customWidth="1"/>
    <col min="13828" max="13828" width="0" hidden="1" customWidth="1"/>
    <col min="13829" max="13829" width="14.1328125" customWidth="1"/>
    <col min="13830" max="13830" width="12.1328125" customWidth="1"/>
    <col min="13831" max="13831" width="8.1328125" customWidth="1"/>
    <col min="13832" max="13832" width="9.265625" customWidth="1"/>
    <col min="13833" max="13833" width="6" customWidth="1"/>
    <col min="13834" max="13834" width="7.1328125" customWidth="1"/>
    <col min="13835" max="13840" width="6.3984375" customWidth="1"/>
    <col min="13841" max="13841" width="7.73046875" customWidth="1"/>
    <col min="13842" max="13842" width="6.3984375" customWidth="1"/>
    <col min="13843" max="13844" width="0" hidden="1" customWidth="1"/>
    <col min="13845" max="13845" width="6.3984375" customWidth="1"/>
    <col min="13846" max="13847" width="5.73046875" customWidth="1"/>
    <col min="13848" max="13855" width="0" hidden="1" customWidth="1"/>
    <col min="13856" max="13856" width="9.1328125" customWidth="1"/>
    <col min="13857" max="13858" width="0" hidden="1" customWidth="1"/>
    <col min="14081" max="14081" width="3.73046875" customWidth="1"/>
    <col min="14082" max="14083" width="4.73046875" customWidth="1"/>
    <col min="14084" max="14084" width="0" hidden="1" customWidth="1"/>
    <col min="14085" max="14085" width="14.1328125" customWidth="1"/>
    <col min="14086" max="14086" width="12.1328125" customWidth="1"/>
    <col min="14087" max="14087" width="8.1328125" customWidth="1"/>
    <col min="14088" max="14088" width="9.265625" customWidth="1"/>
    <col min="14089" max="14089" width="6" customWidth="1"/>
    <col min="14090" max="14090" width="7.1328125" customWidth="1"/>
    <col min="14091" max="14096" width="6.3984375" customWidth="1"/>
    <col min="14097" max="14097" width="7.73046875" customWidth="1"/>
    <col min="14098" max="14098" width="6.3984375" customWidth="1"/>
    <col min="14099" max="14100" width="0" hidden="1" customWidth="1"/>
    <col min="14101" max="14101" width="6.3984375" customWidth="1"/>
    <col min="14102" max="14103" width="5.73046875" customWidth="1"/>
    <col min="14104" max="14111" width="0" hidden="1" customWidth="1"/>
    <col min="14112" max="14112" width="9.1328125" customWidth="1"/>
    <col min="14113" max="14114" width="0" hidden="1" customWidth="1"/>
    <col min="14337" max="14337" width="3.73046875" customWidth="1"/>
    <col min="14338" max="14339" width="4.73046875" customWidth="1"/>
    <col min="14340" max="14340" width="0" hidden="1" customWidth="1"/>
    <col min="14341" max="14341" width="14.1328125" customWidth="1"/>
    <col min="14342" max="14342" width="12.1328125" customWidth="1"/>
    <col min="14343" max="14343" width="8.1328125" customWidth="1"/>
    <col min="14344" max="14344" width="9.265625" customWidth="1"/>
    <col min="14345" max="14345" width="6" customWidth="1"/>
    <col min="14346" max="14346" width="7.1328125" customWidth="1"/>
    <col min="14347" max="14352" width="6.3984375" customWidth="1"/>
    <col min="14353" max="14353" width="7.73046875" customWidth="1"/>
    <col min="14354" max="14354" width="6.3984375" customWidth="1"/>
    <col min="14355" max="14356" width="0" hidden="1" customWidth="1"/>
    <col min="14357" max="14357" width="6.3984375" customWidth="1"/>
    <col min="14358" max="14359" width="5.73046875" customWidth="1"/>
    <col min="14360" max="14367" width="0" hidden="1" customWidth="1"/>
    <col min="14368" max="14368" width="9.1328125" customWidth="1"/>
    <col min="14369" max="14370" width="0" hidden="1" customWidth="1"/>
    <col min="14593" max="14593" width="3.73046875" customWidth="1"/>
    <col min="14594" max="14595" width="4.73046875" customWidth="1"/>
    <col min="14596" max="14596" width="0" hidden="1" customWidth="1"/>
    <col min="14597" max="14597" width="14.1328125" customWidth="1"/>
    <col min="14598" max="14598" width="12.1328125" customWidth="1"/>
    <col min="14599" max="14599" width="8.1328125" customWidth="1"/>
    <col min="14600" max="14600" width="9.265625" customWidth="1"/>
    <col min="14601" max="14601" width="6" customWidth="1"/>
    <col min="14602" max="14602" width="7.1328125" customWidth="1"/>
    <col min="14603" max="14608" width="6.3984375" customWidth="1"/>
    <col min="14609" max="14609" width="7.73046875" customWidth="1"/>
    <col min="14610" max="14610" width="6.3984375" customWidth="1"/>
    <col min="14611" max="14612" width="0" hidden="1" customWidth="1"/>
    <col min="14613" max="14613" width="6.3984375" customWidth="1"/>
    <col min="14614" max="14615" width="5.73046875" customWidth="1"/>
    <col min="14616" max="14623" width="0" hidden="1" customWidth="1"/>
    <col min="14624" max="14624" width="9.1328125" customWidth="1"/>
    <col min="14625" max="14626" width="0" hidden="1" customWidth="1"/>
    <col min="14849" max="14849" width="3.73046875" customWidth="1"/>
    <col min="14850" max="14851" width="4.73046875" customWidth="1"/>
    <col min="14852" max="14852" width="0" hidden="1" customWidth="1"/>
    <col min="14853" max="14853" width="14.1328125" customWidth="1"/>
    <col min="14854" max="14854" width="12.1328125" customWidth="1"/>
    <col min="14855" max="14855" width="8.1328125" customWidth="1"/>
    <col min="14856" max="14856" width="9.265625" customWidth="1"/>
    <col min="14857" max="14857" width="6" customWidth="1"/>
    <col min="14858" max="14858" width="7.1328125" customWidth="1"/>
    <col min="14859" max="14864" width="6.3984375" customWidth="1"/>
    <col min="14865" max="14865" width="7.73046875" customWidth="1"/>
    <col min="14866" max="14866" width="6.3984375" customWidth="1"/>
    <col min="14867" max="14868" width="0" hidden="1" customWidth="1"/>
    <col min="14869" max="14869" width="6.3984375" customWidth="1"/>
    <col min="14870" max="14871" width="5.73046875" customWidth="1"/>
    <col min="14872" max="14879" width="0" hidden="1" customWidth="1"/>
    <col min="14880" max="14880" width="9.1328125" customWidth="1"/>
    <col min="14881" max="14882" width="0" hidden="1" customWidth="1"/>
    <col min="15105" max="15105" width="3.73046875" customWidth="1"/>
    <col min="15106" max="15107" width="4.73046875" customWidth="1"/>
    <col min="15108" max="15108" width="0" hidden="1" customWidth="1"/>
    <col min="15109" max="15109" width="14.1328125" customWidth="1"/>
    <col min="15110" max="15110" width="12.1328125" customWidth="1"/>
    <col min="15111" max="15111" width="8.1328125" customWidth="1"/>
    <col min="15112" max="15112" width="9.265625" customWidth="1"/>
    <col min="15113" max="15113" width="6" customWidth="1"/>
    <col min="15114" max="15114" width="7.1328125" customWidth="1"/>
    <col min="15115" max="15120" width="6.3984375" customWidth="1"/>
    <col min="15121" max="15121" width="7.73046875" customWidth="1"/>
    <col min="15122" max="15122" width="6.3984375" customWidth="1"/>
    <col min="15123" max="15124" width="0" hidden="1" customWidth="1"/>
    <col min="15125" max="15125" width="6.3984375" customWidth="1"/>
    <col min="15126" max="15127" width="5.73046875" customWidth="1"/>
    <col min="15128" max="15135" width="0" hidden="1" customWidth="1"/>
    <col min="15136" max="15136" width="9.1328125" customWidth="1"/>
    <col min="15137" max="15138" width="0" hidden="1" customWidth="1"/>
    <col min="15361" max="15361" width="3.73046875" customWidth="1"/>
    <col min="15362" max="15363" width="4.73046875" customWidth="1"/>
    <col min="15364" max="15364" width="0" hidden="1" customWidth="1"/>
    <col min="15365" max="15365" width="14.1328125" customWidth="1"/>
    <col min="15366" max="15366" width="12.1328125" customWidth="1"/>
    <col min="15367" max="15367" width="8.1328125" customWidth="1"/>
    <col min="15368" max="15368" width="9.265625" customWidth="1"/>
    <col min="15369" max="15369" width="6" customWidth="1"/>
    <col min="15370" max="15370" width="7.1328125" customWidth="1"/>
    <col min="15371" max="15376" width="6.3984375" customWidth="1"/>
    <col min="15377" max="15377" width="7.73046875" customWidth="1"/>
    <col min="15378" max="15378" width="6.3984375" customWidth="1"/>
    <col min="15379" max="15380" width="0" hidden="1" customWidth="1"/>
    <col min="15381" max="15381" width="6.3984375" customWidth="1"/>
    <col min="15382" max="15383" width="5.73046875" customWidth="1"/>
    <col min="15384" max="15391" width="0" hidden="1" customWidth="1"/>
    <col min="15392" max="15392" width="9.1328125" customWidth="1"/>
    <col min="15393" max="15394" width="0" hidden="1" customWidth="1"/>
    <col min="15617" max="15617" width="3.73046875" customWidth="1"/>
    <col min="15618" max="15619" width="4.73046875" customWidth="1"/>
    <col min="15620" max="15620" width="0" hidden="1" customWidth="1"/>
    <col min="15621" max="15621" width="14.1328125" customWidth="1"/>
    <col min="15622" max="15622" width="12.1328125" customWidth="1"/>
    <col min="15623" max="15623" width="8.1328125" customWidth="1"/>
    <col min="15624" max="15624" width="9.265625" customWidth="1"/>
    <col min="15625" max="15625" width="6" customWidth="1"/>
    <col min="15626" max="15626" width="7.1328125" customWidth="1"/>
    <col min="15627" max="15632" width="6.3984375" customWidth="1"/>
    <col min="15633" max="15633" width="7.73046875" customWidth="1"/>
    <col min="15634" max="15634" width="6.3984375" customWidth="1"/>
    <col min="15635" max="15636" width="0" hidden="1" customWidth="1"/>
    <col min="15637" max="15637" width="6.3984375" customWidth="1"/>
    <col min="15638" max="15639" width="5.73046875" customWidth="1"/>
    <col min="15640" max="15647" width="0" hidden="1" customWidth="1"/>
    <col min="15648" max="15648" width="9.1328125" customWidth="1"/>
    <col min="15649" max="15650" width="0" hidden="1" customWidth="1"/>
    <col min="15873" max="15873" width="3.73046875" customWidth="1"/>
    <col min="15874" max="15875" width="4.73046875" customWidth="1"/>
    <col min="15876" max="15876" width="0" hidden="1" customWidth="1"/>
    <col min="15877" max="15877" width="14.1328125" customWidth="1"/>
    <col min="15878" max="15878" width="12.1328125" customWidth="1"/>
    <col min="15879" max="15879" width="8.1328125" customWidth="1"/>
    <col min="15880" max="15880" width="9.265625" customWidth="1"/>
    <col min="15881" max="15881" width="6" customWidth="1"/>
    <col min="15882" max="15882" width="7.1328125" customWidth="1"/>
    <col min="15883" max="15888" width="6.3984375" customWidth="1"/>
    <col min="15889" max="15889" width="7.73046875" customWidth="1"/>
    <col min="15890" max="15890" width="6.3984375" customWidth="1"/>
    <col min="15891" max="15892" width="0" hidden="1" customWidth="1"/>
    <col min="15893" max="15893" width="6.3984375" customWidth="1"/>
    <col min="15894" max="15895" width="5.73046875" customWidth="1"/>
    <col min="15896" max="15903" width="0" hidden="1" customWidth="1"/>
    <col min="15904" max="15904" width="9.1328125" customWidth="1"/>
    <col min="15905" max="15906" width="0" hidden="1" customWidth="1"/>
    <col min="16129" max="16129" width="3.73046875" customWidth="1"/>
    <col min="16130" max="16131" width="4.73046875" customWidth="1"/>
    <col min="16132" max="16132" width="0" hidden="1" customWidth="1"/>
    <col min="16133" max="16133" width="14.1328125" customWidth="1"/>
    <col min="16134" max="16134" width="12.1328125" customWidth="1"/>
    <col min="16135" max="16135" width="8.1328125" customWidth="1"/>
    <col min="16136" max="16136" width="9.265625" customWidth="1"/>
    <col min="16137" max="16137" width="6" customWidth="1"/>
    <col min="16138" max="16138" width="7.1328125" customWidth="1"/>
    <col min="16139" max="16144" width="6.3984375" customWidth="1"/>
    <col min="16145" max="16145" width="7.73046875" customWidth="1"/>
    <col min="16146" max="16146" width="6.3984375" customWidth="1"/>
    <col min="16147" max="16148" width="0" hidden="1" customWidth="1"/>
    <col min="16149" max="16149" width="6.3984375" customWidth="1"/>
    <col min="16150" max="16151" width="5.73046875" customWidth="1"/>
    <col min="16152" max="16159" width="0" hidden="1" customWidth="1"/>
    <col min="16160" max="16160" width="9.1328125" customWidth="1"/>
    <col min="16161" max="16162" width="0" hidden="1" customWidth="1"/>
  </cols>
  <sheetData>
    <row r="1" spans="1:37" hidden="1">
      <c r="A1" t="s">
        <v>598</v>
      </c>
      <c r="B1" s="4" t="s">
        <v>599</v>
      </c>
      <c r="C1" s="4" t="s">
        <v>600</v>
      </c>
      <c r="D1" s="4" t="s">
        <v>601</v>
      </c>
      <c r="E1" s="4" t="s">
        <v>602</v>
      </c>
      <c r="F1" s="4" t="s">
        <v>603</v>
      </c>
      <c r="G1" s="4" t="s">
        <v>582</v>
      </c>
      <c r="H1" s="4" t="s">
        <v>175</v>
      </c>
      <c r="I1" s="4" t="s">
        <v>39</v>
      </c>
      <c r="J1" s="4" t="s">
        <v>604</v>
      </c>
      <c r="K1" s="4" t="s">
        <v>605</v>
      </c>
      <c r="L1" s="4" t="s">
        <v>606</v>
      </c>
      <c r="AB1" s="3" t="s">
        <v>607</v>
      </c>
      <c r="AC1" s="3" t="s">
        <v>608</v>
      </c>
    </row>
    <row r="2" spans="1:37" s="13" customFormat="1" ht="30.4">
      <c r="B2" s="131" t="s">
        <v>26</v>
      </c>
      <c r="C2" s="10"/>
      <c r="D2" s="10"/>
      <c r="E2" s="11"/>
      <c r="F2" s="16"/>
      <c r="G2" s="17" t="str">
        <f>Címlap!B3</f>
        <v>27. Herend Cup</v>
      </c>
      <c r="H2" s="20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9" t="s">
        <v>597</v>
      </c>
      <c r="V2" s="12"/>
      <c r="W2" s="12"/>
      <c r="Y2" s="14"/>
      <c r="Z2" s="10"/>
      <c r="AB2" s="15"/>
      <c r="AC2" s="28" t="s">
        <v>38</v>
      </c>
      <c r="AD2" s="137"/>
      <c r="AE2" s="27"/>
      <c r="AF2" s="27"/>
      <c r="AG2" s="27" t="s">
        <v>39</v>
      </c>
      <c r="AH2" s="137" t="b">
        <v>1</v>
      </c>
      <c r="AI2" s="29"/>
      <c r="AJ2" s="29"/>
    </row>
    <row r="3" spans="1:37" ht="15" customHeight="1" thickBot="1">
      <c r="A3" s="39"/>
      <c r="B3" s="40"/>
      <c r="C3" s="40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42"/>
      <c r="Q3" s="39"/>
      <c r="R3" s="39"/>
      <c r="S3" s="39"/>
      <c r="T3" s="39"/>
      <c r="U3" s="43"/>
      <c r="V3" s="44"/>
      <c r="W3" s="44"/>
      <c r="X3" s="44"/>
      <c r="Y3" s="45"/>
      <c r="Z3" s="41"/>
      <c r="AA3" s="44"/>
      <c r="AB3" s="46"/>
      <c r="AC3" s="46"/>
      <c r="AD3" s="41"/>
      <c r="AE3" s="41"/>
      <c r="AF3" s="41"/>
      <c r="AG3" s="41"/>
      <c r="AH3" s="47"/>
      <c r="AI3" s="39"/>
      <c r="AJ3" s="39"/>
    </row>
    <row r="4" spans="1:37" s="7" customFormat="1" ht="13.5" customHeight="1" thickTop="1" thickBot="1">
      <c r="A4" s="244" t="s">
        <v>596</v>
      </c>
      <c r="B4" s="263" t="s">
        <v>580</v>
      </c>
      <c r="C4" s="264"/>
      <c r="D4" s="265" t="s">
        <v>581</v>
      </c>
      <c r="E4" s="267" t="s">
        <v>17</v>
      </c>
      <c r="F4" s="255" t="s">
        <v>18</v>
      </c>
      <c r="G4" s="173"/>
      <c r="H4" s="255" t="s">
        <v>35</v>
      </c>
      <c r="I4" s="255" t="s">
        <v>583</v>
      </c>
      <c r="J4" s="253" t="s">
        <v>584</v>
      </c>
      <c r="K4" s="255" t="s">
        <v>585</v>
      </c>
      <c r="L4" s="255" t="s">
        <v>377</v>
      </c>
      <c r="M4" s="255" t="s">
        <v>586</v>
      </c>
      <c r="N4" s="269" t="s">
        <v>587</v>
      </c>
      <c r="O4" s="270"/>
      <c r="P4" s="270"/>
      <c r="Q4" s="270"/>
      <c r="R4" s="270"/>
      <c r="S4" s="270"/>
      <c r="T4" s="271"/>
      <c r="U4" s="261" t="s">
        <v>589</v>
      </c>
      <c r="V4" s="253" t="s">
        <v>10</v>
      </c>
      <c r="W4" s="255" t="s">
        <v>11</v>
      </c>
      <c r="X4" s="257" t="s">
        <v>12</v>
      </c>
      <c r="Y4" s="251" t="s">
        <v>588</v>
      </c>
      <c r="Z4" s="251" t="s">
        <v>22</v>
      </c>
      <c r="AA4" s="249" t="s">
        <v>9</v>
      </c>
      <c r="AB4" s="50"/>
      <c r="AC4" s="51" t="s">
        <v>34</v>
      </c>
      <c r="AD4" s="48">
        <f>+COUNTIF(U7:U101,"&gt;0")</f>
        <v>39</v>
      </c>
      <c r="AE4" s="48"/>
      <c r="AF4" s="48"/>
      <c r="AG4" s="48">
        <f>ROUNDUP(AD4/2,0)</f>
        <v>20</v>
      </c>
      <c r="AH4" s="52"/>
      <c r="AI4" s="48"/>
      <c r="AJ4" s="48"/>
      <c r="AK4" s="7" t="s">
        <v>650</v>
      </c>
    </row>
    <row r="5" spans="1:37" s="7" customFormat="1" ht="27" customHeight="1" thickTop="1">
      <c r="A5" s="245"/>
      <c r="B5" s="53" t="s">
        <v>13</v>
      </c>
      <c r="C5" s="54" t="s">
        <v>14</v>
      </c>
      <c r="D5" s="266"/>
      <c r="E5" s="268"/>
      <c r="F5" s="256"/>
      <c r="G5" s="174" t="s">
        <v>582</v>
      </c>
      <c r="H5" s="256"/>
      <c r="I5" s="256"/>
      <c r="J5" s="254"/>
      <c r="K5" s="256"/>
      <c r="L5" s="256"/>
      <c r="M5" s="256"/>
      <c r="N5" s="56">
        <v>1</v>
      </c>
      <c r="O5" s="57">
        <v>2</v>
      </c>
      <c r="P5" s="57">
        <v>3</v>
      </c>
      <c r="Q5" s="57">
        <v>4</v>
      </c>
      <c r="R5" s="58">
        <v>5</v>
      </c>
      <c r="S5" s="57">
        <v>6</v>
      </c>
      <c r="T5" s="59">
        <v>7</v>
      </c>
      <c r="U5" s="262"/>
      <c r="V5" s="254"/>
      <c r="W5" s="256"/>
      <c r="X5" s="258"/>
      <c r="Y5" s="252"/>
      <c r="Z5" s="252"/>
      <c r="AA5" s="250"/>
      <c r="AB5" s="50"/>
      <c r="AC5" s="50"/>
      <c r="AD5" s="247" t="s">
        <v>24</v>
      </c>
      <c r="AE5" s="247" t="s">
        <v>36</v>
      </c>
      <c r="AF5" s="138"/>
      <c r="AG5" s="138" t="s">
        <v>25</v>
      </c>
      <c r="AH5" s="259" t="s">
        <v>9</v>
      </c>
      <c r="AI5" s="48"/>
      <c r="AJ5" s="247" t="s">
        <v>37</v>
      </c>
    </row>
    <row r="6" spans="1:37" s="7" customFormat="1" ht="14.25" customHeight="1" thickBot="1">
      <c r="A6" s="246"/>
      <c r="B6" s="61"/>
      <c r="C6" s="62"/>
      <c r="D6" s="63"/>
      <c r="E6" s="63"/>
      <c r="F6" s="64"/>
      <c r="G6" s="64"/>
      <c r="H6" s="65" t="s">
        <v>590</v>
      </c>
      <c r="I6" s="66"/>
      <c r="J6" s="67"/>
      <c r="K6" s="67"/>
      <c r="L6" s="67"/>
      <c r="M6" s="67"/>
      <c r="N6" s="126">
        <v>240</v>
      </c>
      <c r="O6" s="127">
        <v>180</v>
      </c>
      <c r="P6" s="127">
        <v>180</v>
      </c>
      <c r="Q6" s="127">
        <v>180</v>
      </c>
      <c r="R6" s="128">
        <v>180</v>
      </c>
      <c r="S6" s="129">
        <v>180</v>
      </c>
      <c r="T6" s="130">
        <v>180</v>
      </c>
      <c r="U6" s="111">
        <f t="shared" ref="U6" si="0">SUM(N6:T6)</f>
        <v>1320</v>
      </c>
      <c r="V6" s="127">
        <v>360</v>
      </c>
      <c r="W6" s="129">
        <v>600</v>
      </c>
      <c r="X6" s="128"/>
      <c r="Y6" s="68">
        <f t="shared" ref="Y6" si="1">+U6+V6+W6+X6</f>
        <v>2280</v>
      </c>
      <c r="Z6" s="69"/>
      <c r="AA6" s="70" t="s">
        <v>15</v>
      </c>
      <c r="AB6" s="50"/>
      <c r="AC6" s="50"/>
      <c r="AD6" s="248"/>
      <c r="AE6" s="248"/>
      <c r="AF6" s="139">
        <f>+COUNTIF(N6:T6,"&gt;0")</f>
        <v>7</v>
      </c>
      <c r="AG6" s="139"/>
      <c r="AH6" s="260"/>
      <c r="AI6" s="48"/>
      <c r="AJ6" s="248"/>
    </row>
    <row r="7" spans="1:37" ht="15" customHeight="1">
      <c r="A7" s="221"/>
      <c r="B7" s="142">
        <f t="shared" ref="B7:B50" si="2">+IF(Y7&gt;0,_xlfn.RANK.EQ(Y7,$Y$7:$Y$101),"")</f>
        <v>1</v>
      </c>
      <c r="C7" s="143" t="str">
        <f t="shared" ref="C7:C50" si="3">IF(H7="J",_xlfn.RANK.EQ(AJ7,$AJ$7:$AJ$101),"")</f>
        <v/>
      </c>
      <c r="D7" s="144" t="s">
        <v>478</v>
      </c>
      <c r="E7" s="145" t="s">
        <v>415</v>
      </c>
      <c r="F7" s="146" t="s">
        <v>259</v>
      </c>
      <c r="G7" s="147" t="str">
        <f t="shared" ref="G7:G50" si="4">UPPER(E7)&amp;" "&amp;F7</f>
        <v>KARPEL Yaron</v>
      </c>
      <c r="H7" s="148" t="str">
        <f>+IF(YEAR(Címlap!$B$5)-M7&gt;18,"","J")</f>
        <v/>
      </c>
      <c r="I7" s="167"/>
      <c r="J7" s="159" t="s">
        <v>98</v>
      </c>
      <c r="K7" s="181" t="s">
        <v>459</v>
      </c>
      <c r="L7" s="168">
        <v>110224</v>
      </c>
      <c r="M7" s="162">
        <v>1981</v>
      </c>
      <c r="N7" s="115">
        <v>240</v>
      </c>
      <c r="O7" s="116">
        <v>180</v>
      </c>
      <c r="P7" s="116">
        <v>180</v>
      </c>
      <c r="Q7" s="116">
        <v>180</v>
      </c>
      <c r="R7" s="117">
        <v>180</v>
      </c>
      <c r="S7" s="116">
        <v>180</v>
      </c>
      <c r="T7" s="118">
        <v>180</v>
      </c>
      <c r="U7" s="149">
        <f t="shared" ref="U7:U50" si="5">SUM(N7:T7)</f>
        <v>1320</v>
      </c>
      <c r="V7" s="123">
        <v>360</v>
      </c>
      <c r="W7" s="171">
        <v>301</v>
      </c>
      <c r="X7" s="172"/>
      <c r="Y7" s="150">
        <f t="shared" ref="Y7:Y50" si="6">+U7+V7+W7+X7</f>
        <v>1981</v>
      </c>
      <c r="Z7" s="151">
        <f t="shared" ref="Z7:Z38" si="7">+AD7+AG7</f>
        <v>32</v>
      </c>
      <c r="AA7" s="152">
        <f t="shared" ref="AA7:AA50" si="8">+U7/IF($U$6&gt;450,$U$6,450)</f>
        <v>1</v>
      </c>
      <c r="AB7" s="50" t="str">
        <f t="shared" ref="AB7:AB50" si="9">$B$2</f>
        <v>F1B</v>
      </c>
      <c r="AC7" s="50" t="s">
        <v>609</v>
      </c>
      <c r="AD7" s="41">
        <f>+IF(AND(OR(B7&lt;=$AG$4,U7=$U$6),B7&lt;15),ROUNDUP(AVERAGEIFS(Segédlet!$B$6:$B$19,Segédlet!$A$6:$A$19,"&gt;="&amp;$B7,Segédlet!$A$6:$A$19,"&lt;"&amp;($B7+$AE7)),0),0)</f>
        <v>25</v>
      </c>
      <c r="AE7" s="41">
        <f t="shared" ref="AE7:AE50" si="10">+COUNTIF($B$7:$B$101,B7)</f>
        <v>1</v>
      </c>
      <c r="AF7" s="41"/>
      <c r="AG7" s="41">
        <f>+IF(AD7&gt;0,INT(($AD$4-B7)/VLOOKUP($B$2,Segédlet!$A$23:$B$29,2,FALSE)),0)</f>
        <v>7</v>
      </c>
      <c r="AH7" s="47">
        <f t="shared" ref="AH7:AH50" si="11">IF($U7=0,"",$AA7)</f>
        <v>1</v>
      </c>
      <c r="AI7" s="39"/>
      <c r="AJ7" s="39">
        <f t="shared" ref="AJ7:AJ50" si="12">+IF(H7="J",Y7,0)</f>
        <v>0</v>
      </c>
      <c r="AK7" s="209">
        <f t="shared" ref="AK7:AK50" si="13">U7/$U$6</f>
        <v>1</v>
      </c>
    </row>
    <row r="8" spans="1:37" ht="15" customHeight="1">
      <c r="A8" s="187"/>
      <c r="B8" s="153">
        <f t="shared" si="2"/>
        <v>2</v>
      </c>
      <c r="C8" s="154" t="str">
        <f t="shared" si="3"/>
        <v/>
      </c>
      <c r="D8" s="144" t="s">
        <v>480</v>
      </c>
      <c r="E8" s="145" t="s">
        <v>439</v>
      </c>
      <c r="F8" s="146" t="s">
        <v>440</v>
      </c>
      <c r="G8" s="147" t="str">
        <f t="shared" si="4"/>
        <v>KULAKOVSKY Oleg</v>
      </c>
      <c r="H8" s="148" t="str">
        <f>+IF(YEAR(Címlap!$B$5)-M8&gt;18,"","J")</f>
        <v/>
      </c>
      <c r="I8" s="167"/>
      <c r="J8" s="159" t="s">
        <v>111</v>
      </c>
      <c r="K8" s="181" t="s">
        <v>466</v>
      </c>
      <c r="L8" s="168">
        <v>87101</v>
      </c>
      <c r="M8" s="162">
        <v>1966</v>
      </c>
      <c r="N8" s="120">
        <v>240</v>
      </c>
      <c r="O8" s="116">
        <v>180</v>
      </c>
      <c r="P8" s="116">
        <v>180</v>
      </c>
      <c r="Q8" s="116">
        <v>180</v>
      </c>
      <c r="R8" s="116">
        <v>180</v>
      </c>
      <c r="S8" s="116">
        <v>180</v>
      </c>
      <c r="T8" s="116">
        <v>180</v>
      </c>
      <c r="U8" s="149">
        <f t="shared" si="5"/>
        <v>1320</v>
      </c>
      <c r="V8" s="123">
        <v>360</v>
      </c>
      <c r="W8" s="171">
        <v>292</v>
      </c>
      <c r="X8" s="172"/>
      <c r="Y8" s="150">
        <f t="shared" si="6"/>
        <v>1972</v>
      </c>
      <c r="Z8" s="155">
        <f t="shared" si="7"/>
        <v>27</v>
      </c>
      <c r="AA8" s="152">
        <f t="shared" si="8"/>
        <v>1</v>
      </c>
      <c r="AB8" s="50" t="str">
        <f t="shared" si="9"/>
        <v>F1B</v>
      </c>
      <c r="AC8" s="50" t="s">
        <v>609</v>
      </c>
      <c r="AD8" s="41">
        <f>+IF(AND(OR(B8&lt;=$AG$4,U8=$U$6),B8&lt;15),ROUNDUP(AVERAGEIFS(Segédlet!$B$6:$B$19,Segédlet!$A$6:$A$19,"&gt;="&amp;$B8,Segédlet!$A$6:$A$19,"&lt;"&amp;($B8+$AE8)),0),0)</f>
        <v>20</v>
      </c>
      <c r="AE8" s="41">
        <f t="shared" si="10"/>
        <v>1</v>
      </c>
      <c r="AF8" s="41"/>
      <c r="AG8" s="41">
        <f>+IF(AD8&gt;0,INT(($AD$4-B8)/VLOOKUP($B$2,Segédlet!$A$23:$B$29,2,FALSE)),0)</f>
        <v>7</v>
      </c>
      <c r="AH8" s="47">
        <f t="shared" si="11"/>
        <v>1</v>
      </c>
      <c r="AI8" s="39"/>
      <c r="AJ8" s="39">
        <f t="shared" si="12"/>
        <v>0</v>
      </c>
      <c r="AK8" s="209">
        <f t="shared" si="13"/>
        <v>1</v>
      </c>
    </row>
    <row r="9" spans="1:37" ht="15" customHeight="1">
      <c r="A9" s="187"/>
      <c r="B9" s="153">
        <f t="shared" si="2"/>
        <v>3</v>
      </c>
      <c r="C9" s="154" t="str">
        <f t="shared" si="3"/>
        <v/>
      </c>
      <c r="D9" s="144" t="s">
        <v>483</v>
      </c>
      <c r="E9" s="145" t="s">
        <v>389</v>
      </c>
      <c r="F9" s="146" t="s">
        <v>390</v>
      </c>
      <c r="G9" s="147" t="str">
        <f t="shared" si="4"/>
        <v>HARTL Martin</v>
      </c>
      <c r="H9" s="148" t="str">
        <f>+IF(YEAR(Címlap!$B$5)-M9&gt;18,"","J")</f>
        <v/>
      </c>
      <c r="I9" s="112"/>
      <c r="J9" s="113" t="s">
        <v>138</v>
      </c>
      <c r="K9" s="176" t="s">
        <v>451</v>
      </c>
      <c r="L9" s="119">
        <v>17110</v>
      </c>
      <c r="M9" s="114">
        <v>1978</v>
      </c>
      <c r="N9" s="120">
        <v>240</v>
      </c>
      <c r="O9" s="116">
        <v>180</v>
      </c>
      <c r="P9" s="116">
        <v>180</v>
      </c>
      <c r="Q9" s="116">
        <v>180</v>
      </c>
      <c r="R9" s="117">
        <v>180</v>
      </c>
      <c r="S9" s="116">
        <v>180</v>
      </c>
      <c r="T9" s="118">
        <v>180</v>
      </c>
      <c r="U9" s="149">
        <f t="shared" si="5"/>
        <v>1320</v>
      </c>
      <c r="V9" s="170">
        <v>360</v>
      </c>
      <c r="W9" s="171">
        <v>291</v>
      </c>
      <c r="X9" s="172"/>
      <c r="Y9" s="150">
        <f t="shared" si="6"/>
        <v>1971</v>
      </c>
      <c r="Z9" s="155">
        <f t="shared" si="7"/>
        <v>22</v>
      </c>
      <c r="AA9" s="152">
        <f t="shared" si="8"/>
        <v>1</v>
      </c>
      <c r="AB9" s="50" t="str">
        <f t="shared" si="9"/>
        <v>F1B</v>
      </c>
      <c r="AC9" s="50" t="s">
        <v>609</v>
      </c>
      <c r="AD9" s="41">
        <f>+IF(AND(OR(B9&lt;=$AG$4,U9=$U$6),B9&lt;15),ROUNDUP(AVERAGEIFS(Segédlet!$B$6:$B$19,Segédlet!$A$6:$A$19,"&gt;="&amp;$B9,Segédlet!$A$6:$A$19,"&lt;"&amp;($B9+$AE9)),0),0)</f>
        <v>15</v>
      </c>
      <c r="AE9" s="41">
        <f t="shared" si="10"/>
        <v>1</v>
      </c>
      <c r="AF9" s="41"/>
      <c r="AG9" s="41">
        <f>+IF(AD9&gt;0,INT(($AD$4-B9)/VLOOKUP($B$2,Segédlet!$A$23:$B$29,2,FALSE)),0)</f>
        <v>7</v>
      </c>
      <c r="AH9" s="47">
        <f t="shared" si="11"/>
        <v>1</v>
      </c>
      <c r="AI9" s="39"/>
      <c r="AJ9" s="39">
        <f t="shared" si="12"/>
        <v>0</v>
      </c>
      <c r="AK9" s="209">
        <f t="shared" si="13"/>
        <v>1</v>
      </c>
    </row>
    <row r="10" spans="1:37" ht="15" customHeight="1">
      <c r="A10" s="187"/>
      <c r="B10" s="153">
        <f t="shared" si="2"/>
        <v>4</v>
      </c>
      <c r="C10" s="154" t="str">
        <f t="shared" si="3"/>
        <v/>
      </c>
      <c r="D10" s="144" t="s">
        <v>128</v>
      </c>
      <c r="E10" s="145" t="s">
        <v>441</v>
      </c>
      <c r="F10" s="146" t="s">
        <v>271</v>
      </c>
      <c r="G10" s="147" t="str">
        <f t="shared" si="4"/>
        <v>KOVALENKO Nikolay</v>
      </c>
      <c r="H10" s="148" t="str">
        <f>+IF(YEAR(Címlap!$B$5)-M10&gt;18,"","J")</f>
        <v/>
      </c>
      <c r="I10" s="167"/>
      <c r="J10" s="159" t="s">
        <v>111</v>
      </c>
      <c r="K10" s="181">
        <v>222080</v>
      </c>
      <c r="L10" s="168">
        <v>107473</v>
      </c>
      <c r="M10" s="162">
        <v>1958</v>
      </c>
      <c r="N10" s="120">
        <v>240</v>
      </c>
      <c r="O10" s="116">
        <v>180</v>
      </c>
      <c r="P10" s="116">
        <v>180</v>
      </c>
      <c r="Q10" s="116">
        <v>180</v>
      </c>
      <c r="R10" s="116">
        <v>180</v>
      </c>
      <c r="S10" s="116">
        <v>180</v>
      </c>
      <c r="T10" s="116">
        <v>180</v>
      </c>
      <c r="U10" s="149">
        <f t="shared" si="5"/>
        <v>1320</v>
      </c>
      <c r="V10" s="123">
        <v>360</v>
      </c>
      <c r="W10" s="171">
        <v>262</v>
      </c>
      <c r="X10" s="172"/>
      <c r="Y10" s="150">
        <f t="shared" si="6"/>
        <v>1942</v>
      </c>
      <c r="Z10" s="155">
        <f t="shared" si="7"/>
        <v>19</v>
      </c>
      <c r="AA10" s="152">
        <f t="shared" si="8"/>
        <v>1</v>
      </c>
      <c r="AB10" s="50" t="str">
        <f t="shared" si="9"/>
        <v>F1B</v>
      </c>
      <c r="AC10" s="50" t="s">
        <v>609</v>
      </c>
      <c r="AD10" s="41">
        <f>+IF(AND(OR(B10&lt;=$AG$4,U10=$U$6),B10&lt;15),ROUNDUP(AVERAGEIFS(Segédlet!$B$6:$B$19,Segédlet!$A$6:$A$19,"&gt;="&amp;$B10,Segédlet!$A$6:$A$19,"&lt;"&amp;($B10+$AE10)),0),0)</f>
        <v>12</v>
      </c>
      <c r="AE10" s="41">
        <f t="shared" si="10"/>
        <v>1</v>
      </c>
      <c r="AF10" s="41"/>
      <c r="AG10" s="41">
        <f>+IF(AD10&gt;0,INT(($AD$4-B10)/VLOOKUP($B$2,Segédlet!$A$23:$B$29,2,FALSE)),0)</f>
        <v>7</v>
      </c>
      <c r="AH10" s="47">
        <f t="shared" si="11"/>
        <v>1</v>
      </c>
      <c r="AI10" s="39"/>
      <c r="AJ10" s="39">
        <f t="shared" si="12"/>
        <v>0</v>
      </c>
      <c r="AK10" s="209">
        <f t="shared" si="13"/>
        <v>1</v>
      </c>
    </row>
    <row r="11" spans="1:37" ht="15" customHeight="1">
      <c r="A11" s="186"/>
      <c r="B11" s="153">
        <f t="shared" si="2"/>
        <v>5</v>
      </c>
      <c r="C11" s="154" t="str">
        <f t="shared" si="3"/>
        <v/>
      </c>
      <c r="D11" s="144" t="s">
        <v>134</v>
      </c>
      <c r="E11" s="145" t="s">
        <v>406</v>
      </c>
      <c r="F11" s="146" t="s">
        <v>407</v>
      </c>
      <c r="G11" s="147" t="str">
        <f t="shared" si="4"/>
        <v>GEY Andreas</v>
      </c>
      <c r="H11" s="148" t="str">
        <f>+IF(YEAR(Címlap!$B$5)-M11&gt;18,"","J")</f>
        <v/>
      </c>
      <c r="I11" s="167"/>
      <c r="J11" s="159" t="s">
        <v>105</v>
      </c>
      <c r="K11" s="181">
        <v>2030</v>
      </c>
      <c r="L11" s="168">
        <v>19524</v>
      </c>
      <c r="M11" s="160">
        <v>1956</v>
      </c>
      <c r="N11" s="120">
        <v>240</v>
      </c>
      <c r="O11" s="116">
        <v>180</v>
      </c>
      <c r="P11" s="116">
        <v>180</v>
      </c>
      <c r="Q11" s="116">
        <v>180</v>
      </c>
      <c r="R11" s="116">
        <v>180</v>
      </c>
      <c r="S11" s="116">
        <v>180</v>
      </c>
      <c r="T11" s="116">
        <v>180</v>
      </c>
      <c r="U11" s="149">
        <f t="shared" si="5"/>
        <v>1320</v>
      </c>
      <c r="V11" s="123">
        <v>360</v>
      </c>
      <c r="W11" s="171">
        <v>244</v>
      </c>
      <c r="X11" s="124"/>
      <c r="Y11" s="150">
        <f t="shared" si="6"/>
        <v>1924</v>
      </c>
      <c r="Z11" s="155">
        <f t="shared" si="7"/>
        <v>16</v>
      </c>
      <c r="AA11" s="152">
        <f t="shared" si="8"/>
        <v>1</v>
      </c>
      <c r="AB11" s="50" t="str">
        <f t="shared" si="9"/>
        <v>F1B</v>
      </c>
      <c r="AC11" s="50" t="s">
        <v>609</v>
      </c>
      <c r="AD11" s="41">
        <f>+IF(AND(OR(B11&lt;=$AG$4,U11=$U$6),B11&lt;15),ROUNDUP(AVERAGEIFS(Segédlet!$B$6:$B$19,Segédlet!$A$6:$A$19,"&gt;="&amp;$B11,Segédlet!$A$6:$A$19,"&lt;"&amp;($B11+$AE11)),0),0)</f>
        <v>10</v>
      </c>
      <c r="AE11" s="41">
        <f t="shared" si="10"/>
        <v>1</v>
      </c>
      <c r="AF11" s="41"/>
      <c r="AG11" s="41">
        <f>+IF(AD11&gt;0,INT(($AD$4-B11)/VLOOKUP($B$2,Segédlet!$A$23:$B$29,2,FALSE)),0)</f>
        <v>6</v>
      </c>
      <c r="AH11" s="47">
        <f t="shared" si="11"/>
        <v>1</v>
      </c>
      <c r="AI11" s="39"/>
      <c r="AJ11" s="39">
        <f t="shared" si="12"/>
        <v>0</v>
      </c>
      <c r="AK11" s="209">
        <f t="shared" si="13"/>
        <v>1</v>
      </c>
    </row>
    <row r="12" spans="1:37" ht="15" customHeight="1">
      <c r="A12" s="186"/>
      <c r="B12" s="153">
        <f t="shared" si="2"/>
        <v>6</v>
      </c>
      <c r="C12" s="154" t="str">
        <f t="shared" si="3"/>
        <v/>
      </c>
      <c r="D12" s="144" t="s">
        <v>481</v>
      </c>
      <c r="E12" s="145" t="s">
        <v>386</v>
      </c>
      <c r="F12" s="146" t="s">
        <v>198</v>
      </c>
      <c r="G12" s="147" t="str">
        <f t="shared" si="4"/>
        <v>CIHAK Jan</v>
      </c>
      <c r="H12" s="148" t="str">
        <f>+IF(YEAR(Címlap!$B$5)-M12&gt;18,"","J")</f>
        <v/>
      </c>
      <c r="I12" s="112"/>
      <c r="J12" s="113" t="s">
        <v>138</v>
      </c>
      <c r="K12" s="175" t="s">
        <v>449</v>
      </c>
      <c r="L12" s="112">
        <v>30508</v>
      </c>
      <c r="M12" s="114">
        <v>1985</v>
      </c>
      <c r="N12" s="120">
        <v>240</v>
      </c>
      <c r="O12" s="116">
        <v>180</v>
      </c>
      <c r="P12" s="116">
        <v>180</v>
      </c>
      <c r="Q12" s="116">
        <v>180</v>
      </c>
      <c r="R12" s="116">
        <v>180</v>
      </c>
      <c r="S12" s="116">
        <v>180</v>
      </c>
      <c r="T12" s="116">
        <v>180</v>
      </c>
      <c r="U12" s="149">
        <f t="shared" si="5"/>
        <v>1320</v>
      </c>
      <c r="V12" s="123">
        <v>360</v>
      </c>
      <c r="W12" s="171">
        <v>242</v>
      </c>
      <c r="X12" s="172"/>
      <c r="Y12" s="150">
        <f t="shared" si="6"/>
        <v>1922</v>
      </c>
      <c r="Z12" s="155">
        <f t="shared" si="7"/>
        <v>15</v>
      </c>
      <c r="AA12" s="152">
        <f t="shared" si="8"/>
        <v>1</v>
      </c>
      <c r="AB12" s="50" t="str">
        <f t="shared" si="9"/>
        <v>F1B</v>
      </c>
      <c r="AC12" s="50" t="s">
        <v>609</v>
      </c>
      <c r="AD12" s="41">
        <f>+IF(AND(OR(B12&lt;=$AG$4,U12=$U$6),B12&lt;15),ROUNDUP(AVERAGEIFS(Segédlet!$B$6:$B$19,Segédlet!$A$6:$A$19,"&gt;="&amp;$B12,Segédlet!$A$6:$A$19,"&lt;"&amp;($B12+$AE12)),0),0)</f>
        <v>9</v>
      </c>
      <c r="AE12" s="41">
        <f t="shared" si="10"/>
        <v>1</v>
      </c>
      <c r="AF12" s="41"/>
      <c r="AG12" s="41">
        <f>+IF(AD12&gt;0,INT(($AD$4-B12)/VLOOKUP($B$2,Segédlet!$A$23:$B$29,2,FALSE)),0)</f>
        <v>6</v>
      </c>
      <c r="AH12" s="47">
        <f t="shared" si="11"/>
        <v>1</v>
      </c>
      <c r="AI12" s="39"/>
      <c r="AJ12" s="39">
        <f t="shared" si="12"/>
        <v>0</v>
      </c>
      <c r="AK12" s="209">
        <f t="shared" si="13"/>
        <v>1</v>
      </c>
    </row>
    <row r="13" spans="1:37" ht="15" customHeight="1">
      <c r="A13" s="187"/>
      <c r="B13" s="153">
        <f t="shared" si="2"/>
        <v>7</v>
      </c>
      <c r="C13" s="154" t="str">
        <f t="shared" si="3"/>
        <v/>
      </c>
      <c r="D13" s="144" t="s">
        <v>133</v>
      </c>
      <c r="E13" s="145" t="s">
        <v>411</v>
      </c>
      <c r="F13" s="146" t="s">
        <v>412</v>
      </c>
      <c r="G13" s="147" t="str">
        <f t="shared" si="4"/>
        <v>SHMUEL Kuflik</v>
      </c>
      <c r="H13" s="148" t="str">
        <f>+IF(YEAR(Címlap!$B$5)-M13&gt;18,"","J")</f>
        <v/>
      </c>
      <c r="I13" s="167"/>
      <c r="J13" s="159" t="s">
        <v>98</v>
      </c>
      <c r="K13" s="181" t="s">
        <v>458</v>
      </c>
      <c r="L13" s="168">
        <v>65386</v>
      </c>
      <c r="M13" s="162">
        <v>1964</v>
      </c>
      <c r="N13" s="120">
        <v>240</v>
      </c>
      <c r="O13" s="116">
        <v>180</v>
      </c>
      <c r="P13" s="116">
        <v>180</v>
      </c>
      <c r="Q13" s="116">
        <v>180</v>
      </c>
      <c r="R13" s="116">
        <v>180</v>
      </c>
      <c r="S13" s="116">
        <v>180</v>
      </c>
      <c r="T13" s="116">
        <v>180</v>
      </c>
      <c r="U13" s="149">
        <f t="shared" si="5"/>
        <v>1320</v>
      </c>
      <c r="V13" s="123">
        <v>360</v>
      </c>
      <c r="W13" s="171">
        <v>229</v>
      </c>
      <c r="X13" s="172"/>
      <c r="Y13" s="150">
        <f t="shared" si="6"/>
        <v>1909</v>
      </c>
      <c r="Z13" s="155">
        <f t="shared" si="7"/>
        <v>14</v>
      </c>
      <c r="AA13" s="152">
        <f t="shared" si="8"/>
        <v>1</v>
      </c>
      <c r="AB13" s="50" t="str">
        <f t="shared" si="9"/>
        <v>F1B</v>
      </c>
      <c r="AC13" s="50" t="s">
        <v>609</v>
      </c>
      <c r="AD13" s="41">
        <f>+IF(AND(OR(B13&lt;=$AG$4,U13=$U$6),B13&lt;15),ROUNDUP(AVERAGEIFS(Segédlet!$B$6:$B$19,Segédlet!$A$6:$A$19,"&gt;="&amp;$B13,Segédlet!$A$6:$A$19,"&lt;"&amp;($B13+$AE13)),0),0)</f>
        <v>8</v>
      </c>
      <c r="AE13" s="41">
        <f t="shared" si="10"/>
        <v>1</v>
      </c>
      <c r="AF13" s="41"/>
      <c r="AG13" s="41">
        <f>+IF(AD13&gt;0,INT(($AD$4-B13)/VLOOKUP($B$2,Segédlet!$A$23:$B$29,2,FALSE)),0)</f>
        <v>6</v>
      </c>
      <c r="AH13" s="47">
        <f t="shared" si="11"/>
        <v>1</v>
      </c>
      <c r="AI13" s="39"/>
      <c r="AJ13" s="39">
        <f t="shared" si="12"/>
        <v>0</v>
      </c>
      <c r="AK13" s="209">
        <f t="shared" si="13"/>
        <v>1</v>
      </c>
    </row>
    <row r="14" spans="1:37" ht="15" customHeight="1">
      <c r="A14" s="186"/>
      <c r="B14" s="153">
        <f t="shared" si="2"/>
        <v>8</v>
      </c>
      <c r="C14" s="154" t="str">
        <f t="shared" si="3"/>
        <v/>
      </c>
      <c r="D14" s="144" t="s">
        <v>471</v>
      </c>
      <c r="E14" s="145" t="s">
        <v>384</v>
      </c>
      <c r="F14" s="146" t="s">
        <v>385</v>
      </c>
      <c r="G14" s="147" t="str">
        <f t="shared" si="4"/>
        <v>SABO Soniboj</v>
      </c>
      <c r="H14" s="148" t="str">
        <f>+IF(YEAR(Címlap!$B$5)-M14&gt;18,"","J")</f>
        <v/>
      </c>
      <c r="I14" s="112"/>
      <c r="J14" s="113" t="s">
        <v>142</v>
      </c>
      <c r="K14" s="175" t="s">
        <v>448</v>
      </c>
      <c r="L14" s="112">
        <v>106175</v>
      </c>
      <c r="M14" s="114">
        <v>1960</v>
      </c>
      <c r="N14" s="120">
        <v>240</v>
      </c>
      <c r="O14" s="116">
        <v>180</v>
      </c>
      <c r="P14" s="116">
        <v>180</v>
      </c>
      <c r="Q14" s="116">
        <v>180</v>
      </c>
      <c r="R14" s="116">
        <v>180</v>
      </c>
      <c r="S14" s="116">
        <v>180</v>
      </c>
      <c r="T14" s="118">
        <v>180</v>
      </c>
      <c r="U14" s="149">
        <f t="shared" si="5"/>
        <v>1320</v>
      </c>
      <c r="V14" s="122">
        <v>360</v>
      </c>
      <c r="W14" s="123">
        <v>227</v>
      </c>
      <c r="X14" s="124"/>
      <c r="Y14" s="150">
        <f t="shared" si="6"/>
        <v>1907</v>
      </c>
      <c r="Z14" s="155">
        <f t="shared" si="7"/>
        <v>13</v>
      </c>
      <c r="AA14" s="152">
        <f t="shared" si="8"/>
        <v>1</v>
      </c>
      <c r="AB14" s="50" t="str">
        <f t="shared" si="9"/>
        <v>F1B</v>
      </c>
      <c r="AC14" s="50" t="s">
        <v>609</v>
      </c>
      <c r="AD14" s="41">
        <f>+IF(AND(OR(B14&lt;=$AG$4,U14=$U$6),B14&lt;15),ROUNDUP(AVERAGEIFS(Segédlet!$B$6:$B$19,Segédlet!$A$6:$A$19,"&gt;="&amp;$B14,Segédlet!$A$6:$A$19,"&lt;"&amp;($B14+$AE14)),0),0)</f>
        <v>7</v>
      </c>
      <c r="AE14" s="41">
        <f t="shared" si="10"/>
        <v>1</v>
      </c>
      <c r="AF14" s="41"/>
      <c r="AG14" s="41">
        <f>+IF(AD14&gt;0,INT(($AD$4-B14)/VLOOKUP($B$2,Segédlet!$A$23:$B$29,2,FALSE)),0)</f>
        <v>6</v>
      </c>
      <c r="AH14" s="47">
        <f t="shared" si="11"/>
        <v>1</v>
      </c>
      <c r="AI14" s="39"/>
      <c r="AJ14" s="39">
        <f t="shared" si="12"/>
        <v>0</v>
      </c>
      <c r="AK14" s="209">
        <f t="shared" si="13"/>
        <v>1</v>
      </c>
    </row>
    <row r="15" spans="1:37" ht="15" customHeight="1">
      <c r="A15" s="186"/>
      <c r="B15" s="153">
        <f t="shared" si="2"/>
        <v>9</v>
      </c>
      <c r="C15" s="154" t="str">
        <f t="shared" si="3"/>
        <v/>
      </c>
      <c r="D15" s="144" t="s">
        <v>127</v>
      </c>
      <c r="E15" s="145" t="s">
        <v>408</v>
      </c>
      <c r="F15" s="146" t="s">
        <v>409</v>
      </c>
      <c r="G15" s="147" t="str">
        <f t="shared" si="4"/>
        <v>HELMBRECHT Heiko</v>
      </c>
      <c r="H15" s="148" t="str">
        <f>+IF(YEAR(Címlap!$B$5)-M15&gt;18,"","J")</f>
        <v/>
      </c>
      <c r="I15" s="167"/>
      <c r="J15" s="159" t="s">
        <v>105</v>
      </c>
      <c r="K15" s="181" t="s">
        <v>144</v>
      </c>
      <c r="L15" s="168">
        <v>19207</v>
      </c>
      <c r="M15" s="160">
        <v>1945</v>
      </c>
      <c r="N15" s="229">
        <v>240</v>
      </c>
      <c r="O15" s="230">
        <v>180</v>
      </c>
      <c r="P15" s="230">
        <v>180</v>
      </c>
      <c r="Q15" s="230">
        <v>180</v>
      </c>
      <c r="R15" s="230">
        <v>180</v>
      </c>
      <c r="S15" s="230">
        <v>180</v>
      </c>
      <c r="T15" s="231">
        <v>180</v>
      </c>
      <c r="U15" s="149">
        <f t="shared" si="5"/>
        <v>1320</v>
      </c>
      <c r="V15" s="123">
        <v>360</v>
      </c>
      <c r="W15" s="171">
        <v>217</v>
      </c>
      <c r="X15" s="124"/>
      <c r="Y15" s="150">
        <f t="shared" si="6"/>
        <v>1897</v>
      </c>
      <c r="Z15" s="155">
        <f t="shared" si="7"/>
        <v>12</v>
      </c>
      <c r="AA15" s="152">
        <f t="shared" si="8"/>
        <v>1</v>
      </c>
      <c r="AB15" s="50" t="str">
        <f t="shared" si="9"/>
        <v>F1B</v>
      </c>
      <c r="AC15" s="50" t="s">
        <v>609</v>
      </c>
      <c r="AD15" s="41">
        <f>+IF(AND(OR(B15&lt;=$AG$4,U15=$U$6),B15&lt;15),ROUNDUP(AVERAGEIFS(Segédlet!$B$6:$B$19,Segédlet!$A$6:$A$19,"&gt;="&amp;$B15,Segédlet!$A$6:$A$19,"&lt;"&amp;($B15+$AE15)),0),0)</f>
        <v>6</v>
      </c>
      <c r="AE15" s="41">
        <f t="shared" si="10"/>
        <v>1</v>
      </c>
      <c r="AF15" s="41"/>
      <c r="AG15" s="41">
        <f>+IF(AD15&gt;0,INT(($AD$4-B15)/VLOOKUP($B$2,Segédlet!$A$23:$B$29,2,FALSE)),0)</f>
        <v>6</v>
      </c>
      <c r="AH15" s="47">
        <f t="shared" si="11"/>
        <v>1</v>
      </c>
      <c r="AI15" s="39"/>
      <c r="AJ15" s="39">
        <f t="shared" si="12"/>
        <v>0</v>
      </c>
      <c r="AK15" s="209">
        <f t="shared" si="13"/>
        <v>1</v>
      </c>
    </row>
    <row r="16" spans="1:37" ht="15" customHeight="1">
      <c r="A16" s="187"/>
      <c r="B16" s="153">
        <f t="shared" si="2"/>
        <v>10</v>
      </c>
      <c r="C16" s="154" t="str">
        <f t="shared" si="3"/>
        <v/>
      </c>
      <c r="D16" s="144" t="s">
        <v>120</v>
      </c>
      <c r="E16" s="145" t="s">
        <v>418</v>
      </c>
      <c r="F16" s="146" t="s">
        <v>419</v>
      </c>
      <c r="G16" s="147" t="str">
        <f t="shared" si="4"/>
        <v>WILLEMSEN Gerard</v>
      </c>
      <c r="H16" s="148" t="str">
        <f>+IF(YEAR(Címlap!$B$5)-M16&gt;18,"","J")</f>
        <v/>
      </c>
      <c r="I16" s="167"/>
      <c r="J16" s="159" t="s">
        <v>114</v>
      </c>
      <c r="K16" s="181">
        <v>21457</v>
      </c>
      <c r="L16" s="168">
        <v>21457</v>
      </c>
      <c r="M16" s="162">
        <v>0</v>
      </c>
      <c r="N16" s="120">
        <v>240</v>
      </c>
      <c r="O16" s="116">
        <v>180</v>
      </c>
      <c r="P16" s="116">
        <v>180</v>
      </c>
      <c r="Q16" s="116">
        <v>180</v>
      </c>
      <c r="R16" s="116">
        <v>180</v>
      </c>
      <c r="S16" s="116">
        <v>180</v>
      </c>
      <c r="T16" s="226">
        <v>180</v>
      </c>
      <c r="U16" s="149">
        <f t="shared" si="5"/>
        <v>1320</v>
      </c>
      <c r="V16" s="123">
        <v>360</v>
      </c>
      <c r="W16" s="171">
        <v>211</v>
      </c>
      <c r="X16" s="172"/>
      <c r="Y16" s="150">
        <f t="shared" si="6"/>
        <v>1891</v>
      </c>
      <c r="Z16" s="155">
        <f t="shared" si="7"/>
        <v>10</v>
      </c>
      <c r="AA16" s="152">
        <f t="shared" si="8"/>
        <v>1</v>
      </c>
      <c r="AB16" s="50" t="str">
        <f t="shared" si="9"/>
        <v>F1B</v>
      </c>
      <c r="AC16" s="50" t="s">
        <v>609</v>
      </c>
      <c r="AD16" s="41">
        <f>+IF(AND(OR(B16&lt;=$AG$4,U16=$U$6),B16&lt;15),ROUNDUP(AVERAGEIFS(Segédlet!$B$6:$B$19,Segédlet!$A$6:$A$19,"&gt;="&amp;$B16,Segédlet!$A$6:$A$19,"&lt;"&amp;($B16+$AE16)),0),0)</f>
        <v>5</v>
      </c>
      <c r="AE16" s="41">
        <f t="shared" si="10"/>
        <v>1</v>
      </c>
      <c r="AF16" s="41"/>
      <c r="AG16" s="41">
        <f>+IF(AD16&gt;0,INT(($AD$4-B16)/VLOOKUP($B$2,Segédlet!$A$23:$B$29,2,FALSE)),0)</f>
        <v>5</v>
      </c>
      <c r="AH16" s="47">
        <f t="shared" si="11"/>
        <v>1</v>
      </c>
      <c r="AI16" s="39"/>
      <c r="AJ16" s="39">
        <f t="shared" si="12"/>
        <v>0</v>
      </c>
      <c r="AK16" s="209">
        <f t="shared" si="13"/>
        <v>1</v>
      </c>
    </row>
    <row r="17" spans="1:37" ht="15.6" customHeight="1">
      <c r="A17" s="186"/>
      <c r="B17" s="153">
        <f t="shared" si="2"/>
        <v>11</v>
      </c>
      <c r="C17" s="154" t="str">
        <f t="shared" si="3"/>
        <v/>
      </c>
      <c r="D17" s="144" t="s">
        <v>469</v>
      </c>
      <c r="E17" s="145" t="s">
        <v>380</v>
      </c>
      <c r="F17" s="146" t="s">
        <v>381</v>
      </c>
      <c r="G17" s="147" t="str">
        <f t="shared" si="4"/>
        <v>FRANIC Ante</v>
      </c>
      <c r="H17" s="148" t="str">
        <f>+IF(YEAR(Címlap!$B$5)-M17&gt;18,"","J")</f>
        <v/>
      </c>
      <c r="I17" s="112"/>
      <c r="J17" s="113" t="s">
        <v>142</v>
      </c>
      <c r="K17" s="176" t="s">
        <v>447</v>
      </c>
      <c r="L17" s="119">
        <v>61257</v>
      </c>
      <c r="M17" s="114">
        <v>0</v>
      </c>
      <c r="N17" s="120">
        <v>240</v>
      </c>
      <c r="O17" s="116">
        <v>180</v>
      </c>
      <c r="P17" s="116">
        <v>180</v>
      </c>
      <c r="Q17" s="116">
        <v>180</v>
      </c>
      <c r="R17" s="116">
        <v>180</v>
      </c>
      <c r="S17" s="116">
        <v>180</v>
      </c>
      <c r="T17" s="226">
        <v>180</v>
      </c>
      <c r="U17" s="149">
        <f t="shared" si="5"/>
        <v>1320</v>
      </c>
      <c r="V17" s="122">
        <v>360</v>
      </c>
      <c r="W17" s="123">
        <v>194</v>
      </c>
      <c r="X17" s="124"/>
      <c r="Y17" s="150">
        <f t="shared" si="6"/>
        <v>1874</v>
      </c>
      <c r="Z17" s="155">
        <f t="shared" si="7"/>
        <v>9</v>
      </c>
      <c r="AA17" s="152">
        <f t="shared" si="8"/>
        <v>1</v>
      </c>
      <c r="AB17" s="50" t="str">
        <f t="shared" si="9"/>
        <v>F1B</v>
      </c>
      <c r="AC17" s="50" t="s">
        <v>609</v>
      </c>
      <c r="AD17" s="41">
        <f>+IF(AND(OR(B17&lt;=$AG$4,U17=$U$6),B17&lt;15),ROUNDUP(AVERAGEIFS(Segédlet!$B$6:$B$19,Segédlet!$A$6:$A$19,"&gt;="&amp;$B17,Segédlet!$A$6:$A$19,"&lt;"&amp;($B17+$AE17)),0),0)</f>
        <v>4</v>
      </c>
      <c r="AE17" s="41">
        <f t="shared" si="10"/>
        <v>1</v>
      </c>
      <c r="AF17" s="41"/>
      <c r="AG17" s="41">
        <f>+IF(AD17&gt;0,INT(($AD$4-B17)/VLOOKUP($B$2,Segédlet!$A$23:$B$29,2,FALSE)),0)</f>
        <v>5</v>
      </c>
      <c r="AH17" s="47">
        <f t="shared" si="11"/>
        <v>1</v>
      </c>
      <c r="AI17" s="39"/>
      <c r="AJ17" s="39">
        <f t="shared" si="12"/>
        <v>0</v>
      </c>
      <c r="AK17" s="209">
        <f t="shared" si="13"/>
        <v>1</v>
      </c>
    </row>
    <row r="18" spans="1:37" ht="15" customHeight="1">
      <c r="A18" s="187"/>
      <c r="B18" s="153">
        <f t="shared" si="2"/>
        <v>12</v>
      </c>
      <c r="C18" s="154" t="str">
        <f t="shared" si="3"/>
        <v/>
      </c>
      <c r="D18" s="144" t="s">
        <v>474</v>
      </c>
      <c r="E18" s="145" t="s">
        <v>394</v>
      </c>
      <c r="F18" s="146" t="s">
        <v>395</v>
      </c>
      <c r="G18" s="147" t="str">
        <f t="shared" si="4"/>
        <v>BARBERIS Didier</v>
      </c>
      <c r="H18" s="148" t="str">
        <f>+IF(YEAR(Címlap!$B$5)-M18&gt;18,"","J")</f>
        <v/>
      </c>
      <c r="I18" s="112"/>
      <c r="J18" s="113" t="s">
        <v>100</v>
      </c>
      <c r="K18" s="175" t="s">
        <v>454</v>
      </c>
      <c r="L18" s="112">
        <v>60355</v>
      </c>
      <c r="M18" s="114">
        <v>1956</v>
      </c>
      <c r="N18" s="120">
        <v>240</v>
      </c>
      <c r="O18" s="116">
        <v>180</v>
      </c>
      <c r="P18" s="116">
        <v>180</v>
      </c>
      <c r="Q18" s="116">
        <v>180</v>
      </c>
      <c r="R18" s="116">
        <v>180</v>
      </c>
      <c r="S18" s="116">
        <v>180</v>
      </c>
      <c r="T18" s="226">
        <v>180</v>
      </c>
      <c r="U18" s="149">
        <f t="shared" si="5"/>
        <v>1320</v>
      </c>
      <c r="V18" s="123">
        <v>360</v>
      </c>
      <c r="W18" s="123">
        <v>171</v>
      </c>
      <c r="X18" s="124"/>
      <c r="Y18" s="150">
        <f t="shared" si="6"/>
        <v>1851</v>
      </c>
      <c r="Z18" s="155">
        <f t="shared" si="7"/>
        <v>8</v>
      </c>
      <c r="AA18" s="152">
        <f t="shared" si="8"/>
        <v>1</v>
      </c>
      <c r="AB18" s="50" t="str">
        <f t="shared" si="9"/>
        <v>F1B</v>
      </c>
      <c r="AC18" s="50" t="s">
        <v>609</v>
      </c>
      <c r="AD18" s="41">
        <f>+IF(AND(OR(B18&lt;=$AG$4,U18=$U$6),B18&lt;15),ROUNDUP(AVERAGEIFS(Segédlet!$B$6:$B$19,Segédlet!$A$6:$A$19,"&gt;="&amp;$B18,Segédlet!$A$6:$A$19,"&lt;"&amp;($B18+$AE18)),0),0)</f>
        <v>3</v>
      </c>
      <c r="AE18" s="41">
        <f t="shared" si="10"/>
        <v>1</v>
      </c>
      <c r="AF18" s="41"/>
      <c r="AG18" s="41">
        <f>+IF(AD18&gt;0,INT(($AD$4-B18)/VLOOKUP($B$2,Segédlet!$A$23:$B$29,2,FALSE)),0)</f>
        <v>5</v>
      </c>
      <c r="AH18" s="47">
        <f t="shared" si="11"/>
        <v>1</v>
      </c>
      <c r="AI18" s="39"/>
      <c r="AJ18" s="39">
        <f t="shared" si="12"/>
        <v>0</v>
      </c>
      <c r="AK18" s="209">
        <f t="shared" si="13"/>
        <v>1</v>
      </c>
    </row>
    <row r="19" spans="1:37" ht="15" customHeight="1">
      <c r="A19" s="187"/>
      <c r="B19" s="153">
        <f t="shared" si="2"/>
        <v>13</v>
      </c>
      <c r="C19" s="154" t="str">
        <f t="shared" si="3"/>
        <v/>
      </c>
      <c r="D19" s="144" t="s">
        <v>627</v>
      </c>
      <c r="E19" s="145" t="s">
        <v>654</v>
      </c>
      <c r="F19" s="146" t="s">
        <v>655</v>
      </c>
      <c r="G19" s="147" t="str">
        <f t="shared" si="4"/>
        <v>BULATOV Albert</v>
      </c>
      <c r="H19" s="148" t="str">
        <f>+IF(YEAR(Címlap!$B$5)-M19&gt;18,"","J")</f>
        <v/>
      </c>
      <c r="I19" s="184"/>
      <c r="J19" s="159" t="s">
        <v>101</v>
      </c>
      <c r="K19" s="185" t="s">
        <v>665</v>
      </c>
      <c r="L19" s="156">
        <v>70577</v>
      </c>
      <c r="M19" s="162"/>
      <c r="N19" s="120">
        <v>240</v>
      </c>
      <c r="O19" s="116">
        <v>180</v>
      </c>
      <c r="P19" s="116">
        <v>180</v>
      </c>
      <c r="Q19" s="116">
        <v>180</v>
      </c>
      <c r="R19" s="116">
        <v>180</v>
      </c>
      <c r="S19" s="116">
        <v>180</v>
      </c>
      <c r="T19" s="226">
        <v>180</v>
      </c>
      <c r="U19" s="149">
        <f t="shared" si="5"/>
        <v>1320</v>
      </c>
      <c r="V19" s="123">
        <v>290</v>
      </c>
      <c r="W19" s="156"/>
      <c r="X19" s="172"/>
      <c r="Y19" s="150">
        <f t="shared" si="6"/>
        <v>1610</v>
      </c>
      <c r="Z19" s="155">
        <f t="shared" si="7"/>
        <v>7</v>
      </c>
      <c r="AA19" s="152">
        <f t="shared" si="8"/>
        <v>1</v>
      </c>
      <c r="AB19" s="50" t="str">
        <f t="shared" si="9"/>
        <v>F1B</v>
      </c>
      <c r="AC19" s="50" t="s">
        <v>609</v>
      </c>
      <c r="AD19" s="41">
        <f>+IF(AND(OR(B19&lt;=$AG$4,U19=$U$6),B19&lt;15),ROUNDUP(AVERAGEIFS(Segédlet!$B$6:$B$19,Segédlet!$A$6:$A$19,"&gt;="&amp;$B19,Segédlet!$A$6:$A$19,"&lt;"&amp;($B19+$AE19)),0),0)</f>
        <v>2</v>
      </c>
      <c r="AE19" s="41">
        <f t="shared" si="10"/>
        <v>1</v>
      </c>
      <c r="AF19" s="41"/>
      <c r="AG19" s="41">
        <f>+IF(AD19&gt;0,INT(($AD$4-B19)/VLOOKUP($B$2,Segédlet!$A$23:$B$29,2,FALSE)),0)</f>
        <v>5</v>
      </c>
      <c r="AH19" s="47">
        <f t="shared" si="11"/>
        <v>1</v>
      </c>
      <c r="AI19" s="39"/>
      <c r="AJ19" s="39">
        <f t="shared" si="12"/>
        <v>0</v>
      </c>
      <c r="AK19" s="209">
        <f t="shared" si="13"/>
        <v>1</v>
      </c>
    </row>
    <row r="20" spans="1:37" ht="15" customHeight="1">
      <c r="A20" s="186"/>
      <c r="B20" s="153">
        <f t="shared" si="2"/>
        <v>14</v>
      </c>
      <c r="C20" s="154" t="str">
        <f t="shared" si="3"/>
        <v/>
      </c>
      <c r="D20" s="144" t="s">
        <v>472</v>
      </c>
      <c r="E20" s="145" t="s">
        <v>426</v>
      </c>
      <c r="F20" s="146" t="s">
        <v>427</v>
      </c>
      <c r="G20" s="147" t="str">
        <f t="shared" si="4"/>
        <v>KRAWIEC  Adam</v>
      </c>
      <c r="H20" s="148" t="str">
        <f>+IF(YEAR(Címlap!$B$5)-M20&gt;18,"","J")</f>
        <v/>
      </c>
      <c r="I20" s="167"/>
      <c r="J20" s="159" t="s">
        <v>109</v>
      </c>
      <c r="K20" s="181" t="s">
        <v>139</v>
      </c>
      <c r="L20" s="168">
        <v>53787</v>
      </c>
      <c r="M20" s="162">
        <v>1983</v>
      </c>
      <c r="N20" s="120">
        <v>240</v>
      </c>
      <c r="O20" s="116">
        <v>180</v>
      </c>
      <c r="P20" s="116">
        <v>180</v>
      </c>
      <c r="Q20" s="116">
        <v>180</v>
      </c>
      <c r="R20" s="116">
        <v>180</v>
      </c>
      <c r="S20" s="116">
        <v>180</v>
      </c>
      <c r="T20" s="226">
        <v>180</v>
      </c>
      <c r="U20" s="149">
        <f t="shared" si="5"/>
        <v>1320</v>
      </c>
      <c r="V20" s="122">
        <v>231</v>
      </c>
      <c r="W20" s="116"/>
      <c r="X20" s="124"/>
      <c r="Y20" s="150">
        <f t="shared" si="6"/>
        <v>1551</v>
      </c>
      <c r="Z20" s="155">
        <f t="shared" si="7"/>
        <v>6</v>
      </c>
      <c r="AA20" s="152">
        <f t="shared" si="8"/>
        <v>1</v>
      </c>
      <c r="AB20" s="50" t="str">
        <f t="shared" si="9"/>
        <v>F1B</v>
      </c>
      <c r="AC20" s="50" t="s">
        <v>609</v>
      </c>
      <c r="AD20" s="41">
        <f>+IF(AND(OR(B20&lt;=$AG$4,U20=$U$6),B20&lt;15),ROUNDUP(AVERAGEIFS(Segédlet!$B$6:$B$19,Segédlet!$A$6:$A$19,"&gt;="&amp;$B20,Segédlet!$A$6:$A$19,"&lt;"&amp;($B20+$AE20)),0),0)</f>
        <v>1</v>
      </c>
      <c r="AE20" s="41">
        <f t="shared" si="10"/>
        <v>1</v>
      </c>
      <c r="AF20" s="41"/>
      <c r="AG20" s="41">
        <f>+IF(AD20&gt;0,INT(($AD$4-B20)/VLOOKUP($B$2,Segédlet!$A$23:$B$29,2,FALSE)),0)</f>
        <v>5</v>
      </c>
      <c r="AH20" s="47">
        <f t="shared" si="11"/>
        <v>1</v>
      </c>
      <c r="AI20" s="39"/>
      <c r="AJ20" s="39">
        <f t="shared" si="12"/>
        <v>0</v>
      </c>
      <c r="AK20" s="209">
        <f t="shared" si="13"/>
        <v>1</v>
      </c>
    </row>
    <row r="21" spans="1:37" ht="15" customHeight="1">
      <c r="A21" s="186"/>
      <c r="B21" s="153">
        <f t="shared" si="2"/>
        <v>15</v>
      </c>
      <c r="C21" s="154" t="str">
        <f t="shared" si="3"/>
        <v/>
      </c>
      <c r="D21" s="144" t="s">
        <v>116</v>
      </c>
      <c r="E21" s="145" t="s">
        <v>432</v>
      </c>
      <c r="F21" s="146" t="s">
        <v>433</v>
      </c>
      <c r="G21" s="147" t="str">
        <f t="shared" si="4"/>
        <v>USEYNOV Timur</v>
      </c>
      <c r="H21" s="148" t="str">
        <f>+IF(YEAR(Címlap!$B$5)-M21&gt;18,"","J")</f>
        <v/>
      </c>
      <c r="I21" s="184"/>
      <c r="J21" s="159" t="s">
        <v>101</v>
      </c>
      <c r="K21" s="185" t="s">
        <v>463</v>
      </c>
      <c r="L21" s="156">
        <v>91268</v>
      </c>
      <c r="M21" s="162">
        <v>1981</v>
      </c>
      <c r="N21" s="120">
        <v>240</v>
      </c>
      <c r="O21" s="116">
        <v>180</v>
      </c>
      <c r="P21" s="116">
        <v>180</v>
      </c>
      <c r="Q21" s="116">
        <v>180</v>
      </c>
      <c r="R21" s="116">
        <v>180</v>
      </c>
      <c r="S21" s="116">
        <v>180</v>
      </c>
      <c r="T21" s="226">
        <v>180</v>
      </c>
      <c r="U21" s="149">
        <f t="shared" si="5"/>
        <v>1320</v>
      </c>
      <c r="V21" s="123">
        <v>230</v>
      </c>
      <c r="W21" s="156"/>
      <c r="X21" s="172"/>
      <c r="Y21" s="150">
        <f t="shared" si="6"/>
        <v>1550</v>
      </c>
      <c r="Z21" s="155">
        <f t="shared" si="7"/>
        <v>0</v>
      </c>
      <c r="AA21" s="152">
        <f t="shared" si="8"/>
        <v>1</v>
      </c>
      <c r="AB21" s="50" t="str">
        <f t="shared" si="9"/>
        <v>F1B</v>
      </c>
      <c r="AC21" s="50" t="s">
        <v>609</v>
      </c>
      <c r="AD21" s="41">
        <f>+IF(AND(OR(B21&lt;=$AG$4,U21=$U$6),B21&lt;15),ROUNDUP(AVERAGEIFS(Segédlet!$B$6:$B$19,Segédlet!$A$6:$A$19,"&gt;="&amp;$B21,Segédlet!$A$6:$A$19,"&lt;"&amp;($B21+$AE21)),0),0)</f>
        <v>0</v>
      </c>
      <c r="AE21" s="41">
        <f t="shared" si="10"/>
        <v>1</v>
      </c>
      <c r="AF21" s="41"/>
      <c r="AG21" s="41">
        <f>+IF(AD21&gt;0,INT(($AD$4-B21)/VLOOKUP($B$2,Segédlet!$A$23:$B$29,2,FALSE)),0)</f>
        <v>0</v>
      </c>
      <c r="AH21" s="47">
        <f t="shared" si="11"/>
        <v>1</v>
      </c>
      <c r="AI21" s="39"/>
      <c r="AJ21" s="39">
        <f t="shared" si="12"/>
        <v>0</v>
      </c>
      <c r="AK21" s="209">
        <f t="shared" si="13"/>
        <v>1</v>
      </c>
    </row>
    <row r="22" spans="1:37" ht="15" customHeight="1">
      <c r="A22" s="187"/>
      <c r="B22" s="153">
        <f t="shared" si="2"/>
        <v>16</v>
      </c>
      <c r="C22" s="154" t="str">
        <f t="shared" si="3"/>
        <v/>
      </c>
      <c r="D22" s="144" t="s">
        <v>125</v>
      </c>
      <c r="E22" s="145" t="s">
        <v>437</v>
      </c>
      <c r="F22" s="146" t="s">
        <v>438</v>
      </c>
      <c r="G22" s="147" t="str">
        <f t="shared" si="4"/>
        <v>YURTSEVEN Ismet</v>
      </c>
      <c r="H22" s="148" t="str">
        <f>+IF(YEAR(Címlap!$B$5)-M22&gt;18,"","J")</f>
        <v/>
      </c>
      <c r="I22" s="167"/>
      <c r="J22" s="159" t="s">
        <v>110</v>
      </c>
      <c r="K22" s="181" t="s">
        <v>465</v>
      </c>
      <c r="L22" s="168">
        <v>102752</v>
      </c>
      <c r="M22" s="162">
        <v>1965</v>
      </c>
      <c r="N22" s="120">
        <v>240</v>
      </c>
      <c r="O22" s="116">
        <v>180</v>
      </c>
      <c r="P22" s="116">
        <v>180</v>
      </c>
      <c r="Q22" s="116">
        <v>180</v>
      </c>
      <c r="R22" s="116">
        <v>180</v>
      </c>
      <c r="S22" s="116">
        <v>180</v>
      </c>
      <c r="T22" s="226">
        <v>180</v>
      </c>
      <c r="U22" s="149">
        <f t="shared" si="5"/>
        <v>1320</v>
      </c>
      <c r="V22" s="123">
        <v>209</v>
      </c>
      <c r="W22" s="156"/>
      <c r="X22" s="172"/>
      <c r="Y22" s="150">
        <f t="shared" si="6"/>
        <v>1529</v>
      </c>
      <c r="Z22" s="155">
        <f t="shared" si="7"/>
        <v>0</v>
      </c>
      <c r="AA22" s="152">
        <f t="shared" si="8"/>
        <v>1</v>
      </c>
      <c r="AB22" s="50" t="str">
        <f t="shared" si="9"/>
        <v>F1B</v>
      </c>
      <c r="AC22" s="50" t="s">
        <v>609</v>
      </c>
      <c r="AD22" s="41">
        <f>+IF(AND(OR(B22&lt;=$AG$4,U22=$U$6),B22&lt;15),ROUNDUP(AVERAGEIFS(Segédlet!$B$6:$B$19,Segédlet!$A$6:$A$19,"&gt;="&amp;$B22,Segédlet!$A$6:$A$19,"&lt;"&amp;($B22+$AE22)),0),0)</f>
        <v>0</v>
      </c>
      <c r="AE22" s="41">
        <f t="shared" si="10"/>
        <v>1</v>
      </c>
      <c r="AF22" s="41"/>
      <c r="AG22" s="41">
        <f>+IF(AD22&gt;0,INT(($AD$4-B22)/VLOOKUP($B$2,Segédlet!$A$23:$B$29,2,FALSE)),0)</f>
        <v>0</v>
      </c>
      <c r="AH22" s="47">
        <f t="shared" si="11"/>
        <v>1</v>
      </c>
      <c r="AI22" s="39"/>
      <c r="AJ22" s="39">
        <f t="shared" si="12"/>
        <v>0</v>
      </c>
      <c r="AK22" s="209">
        <f t="shared" si="13"/>
        <v>1</v>
      </c>
    </row>
    <row r="23" spans="1:37" ht="15" customHeight="1">
      <c r="A23" s="186"/>
      <c r="B23" s="153">
        <f t="shared" si="2"/>
        <v>17</v>
      </c>
      <c r="C23" s="154" t="str">
        <f t="shared" si="3"/>
        <v/>
      </c>
      <c r="D23" s="144" t="s">
        <v>473</v>
      </c>
      <c r="E23" s="145" t="s">
        <v>428</v>
      </c>
      <c r="F23" s="146" t="s">
        <v>429</v>
      </c>
      <c r="G23" s="147" t="str">
        <f t="shared" si="4"/>
        <v>LIPSKI  Tomasz</v>
      </c>
      <c r="H23" s="148" t="str">
        <f>+IF(YEAR(Címlap!$B$5)-M23&gt;18,"","J")</f>
        <v/>
      </c>
      <c r="I23" s="158"/>
      <c r="J23" s="159" t="s">
        <v>109</v>
      </c>
      <c r="K23" s="178" t="s">
        <v>461</v>
      </c>
      <c r="L23" s="160">
        <v>53802</v>
      </c>
      <c r="M23" s="162">
        <v>1973</v>
      </c>
      <c r="N23" s="120">
        <v>240</v>
      </c>
      <c r="O23" s="116">
        <v>180</v>
      </c>
      <c r="P23" s="116">
        <v>180</v>
      </c>
      <c r="Q23" s="116">
        <v>180</v>
      </c>
      <c r="R23" s="116">
        <v>180</v>
      </c>
      <c r="S23" s="116">
        <v>180</v>
      </c>
      <c r="T23" s="226">
        <v>180</v>
      </c>
      <c r="U23" s="149">
        <f t="shared" si="5"/>
        <v>1320</v>
      </c>
      <c r="V23" s="123">
        <v>188</v>
      </c>
      <c r="W23" s="116"/>
      <c r="X23" s="117"/>
      <c r="Y23" s="150">
        <f t="shared" si="6"/>
        <v>1508</v>
      </c>
      <c r="Z23" s="155">
        <f t="shared" si="7"/>
        <v>0</v>
      </c>
      <c r="AA23" s="152">
        <f t="shared" si="8"/>
        <v>1</v>
      </c>
      <c r="AB23" s="50" t="str">
        <f t="shared" si="9"/>
        <v>F1B</v>
      </c>
      <c r="AC23" s="50" t="s">
        <v>609</v>
      </c>
      <c r="AD23" s="41">
        <f>+IF(AND(OR(B23&lt;=$AG$4,U23=$U$6),B23&lt;15),ROUNDUP(AVERAGEIFS(Segédlet!$B$6:$B$19,Segédlet!$A$6:$A$19,"&gt;="&amp;$B23,Segédlet!$A$6:$A$19,"&lt;"&amp;($B23+$AE23)),0),0)</f>
        <v>0</v>
      </c>
      <c r="AE23" s="41">
        <f t="shared" si="10"/>
        <v>1</v>
      </c>
      <c r="AF23" s="41"/>
      <c r="AG23" s="41">
        <f>+IF(AD23&gt;0,INT(($AD$4-B23)/VLOOKUP($B$2,Segédlet!$A$23:$B$29,2,FALSE)),0)</f>
        <v>0</v>
      </c>
      <c r="AH23" s="47">
        <f t="shared" si="11"/>
        <v>1</v>
      </c>
      <c r="AI23" s="39"/>
      <c r="AJ23" s="39">
        <f t="shared" si="12"/>
        <v>0</v>
      </c>
      <c r="AK23" s="209">
        <f t="shared" si="13"/>
        <v>1</v>
      </c>
    </row>
    <row r="24" spans="1:37" ht="15" customHeight="1">
      <c r="A24" s="186"/>
      <c r="B24" s="153">
        <f t="shared" si="2"/>
        <v>18</v>
      </c>
      <c r="C24" s="154" t="str">
        <f t="shared" si="3"/>
        <v/>
      </c>
      <c r="D24" s="144" t="s">
        <v>126</v>
      </c>
      <c r="E24" s="145" t="s">
        <v>422</v>
      </c>
      <c r="F24" s="146" t="s">
        <v>423</v>
      </c>
      <c r="G24" s="147" t="str">
        <f t="shared" si="4"/>
        <v>LARSEN Dag Edvard</v>
      </c>
      <c r="H24" s="148" t="str">
        <f>+IF(YEAR(Címlap!$B$5)-M24&gt;18,"","J")</f>
        <v/>
      </c>
      <c r="I24" s="158"/>
      <c r="J24" s="159" t="s">
        <v>140</v>
      </c>
      <c r="K24" s="178" t="s">
        <v>141</v>
      </c>
      <c r="L24" s="160">
        <v>63281</v>
      </c>
      <c r="M24" s="162">
        <v>1957</v>
      </c>
      <c r="N24" s="120">
        <v>240</v>
      </c>
      <c r="O24" s="116">
        <v>180</v>
      </c>
      <c r="P24" s="116">
        <v>180</v>
      </c>
      <c r="Q24" s="116">
        <v>180</v>
      </c>
      <c r="R24" s="116">
        <v>178</v>
      </c>
      <c r="S24" s="116">
        <v>180</v>
      </c>
      <c r="T24" s="226">
        <v>180</v>
      </c>
      <c r="U24" s="149">
        <f t="shared" si="5"/>
        <v>1318</v>
      </c>
      <c r="V24" s="123"/>
      <c r="W24" s="156"/>
      <c r="X24" s="161"/>
      <c r="Y24" s="150">
        <f t="shared" si="6"/>
        <v>1318</v>
      </c>
      <c r="Z24" s="155">
        <f t="shared" si="7"/>
        <v>0</v>
      </c>
      <c r="AA24" s="152">
        <f t="shared" si="8"/>
        <v>0.99848484848484853</v>
      </c>
      <c r="AB24" s="50" t="str">
        <f t="shared" si="9"/>
        <v>F1B</v>
      </c>
      <c r="AC24" s="50" t="s">
        <v>609</v>
      </c>
      <c r="AD24" s="41">
        <f>+IF(AND(OR(B24&lt;=$AG$4,U24=$U$6),B24&lt;15),ROUNDUP(AVERAGEIFS(Segédlet!$B$6:$B$19,Segédlet!$A$6:$A$19,"&gt;="&amp;$B24,Segédlet!$A$6:$A$19,"&lt;"&amp;($B24+$AE24)),0),0)</f>
        <v>0</v>
      </c>
      <c r="AE24" s="41">
        <f t="shared" si="10"/>
        <v>1</v>
      </c>
      <c r="AF24" s="41"/>
      <c r="AG24" s="41">
        <f>+IF(AD24&gt;0,INT(($AD$4-B24)/VLOOKUP($B$2,Segédlet!$A$23:$B$29,2,FALSE)),0)</f>
        <v>0</v>
      </c>
      <c r="AH24" s="47">
        <f t="shared" si="11"/>
        <v>0.99848484848484853</v>
      </c>
      <c r="AI24" s="39"/>
      <c r="AJ24" s="39">
        <f t="shared" si="12"/>
        <v>0</v>
      </c>
      <c r="AK24" s="209">
        <f t="shared" si="13"/>
        <v>0.99848484848484853</v>
      </c>
    </row>
    <row r="25" spans="1:37" ht="15" customHeight="1">
      <c r="A25" s="187"/>
      <c r="B25" s="153">
        <f t="shared" si="2"/>
        <v>19</v>
      </c>
      <c r="C25" s="154" t="str">
        <f t="shared" si="3"/>
        <v/>
      </c>
      <c r="D25" s="144" t="s">
        <v>484</v>
      </c>
      <c r="E25" s="145" t="s">
        <v>392</v>
      </c>
      <c r="F25" s="146" t="s">
        <v>393</v>
      </c>
      <c r="G25" s="147" t="str">
        <f t="shared" si="4"/>
        <v>URBAN Vladislav</v>
      </c>
      <c r="H25" s="148" t="str">
        <f>+IF(YEAR(Címlap!$B$5)-M25&gt;18,"","J")</f>
        <v/>
      </c>
      <c r="I25" s="113"/>
      <c r="J25" s="113" t="s">
        <v>138</v>
      </c>
      <c r="K25" s="183" t="s">
        <v>453</v>
      </c>
      <c r="L25" s="114">
        <v>16966</v>
      </c>
      <c r="M25" s="114">
        <v>1985</v>
      </c>
      <c r="N25" s="120">
        <v>232</v>
      </c>
      <c r="O25" s="116">
        <v>180</v>
      </c>
      <c r="P25" s="116">
        <v>180</v>
      </c>
      <c r="Q25" s="116">
        <v>180</v>
      </c>
      <c r="R25" s="116">
        <v>180</v>
      </c>
      <c r="S25" s="116">
        <v>180</v>
      </c>
      <c r="T25" s="226">
        <v>180</v>
      </c>
      <c r="U25" s="149">
        <f t="shared" si="5"/>
        <v>1312</v>
      </c>
      <c r="V25" s="123"/>
      <c r="W25" s="156"/>
      <c r="X25" s="161"/>
      <c r="Y25" s="150">
        <f t="shared" si="6"/>
        <v>1312</v>
      </c>
      <c r="Z25" s="155">
        <f t="shared" si="7"/>
        <v>0</v>
      </c>
      <c r="AA25" s="152">
        <f t="shared" si="8"/>
        <v>0.9939393939393939</v>
      </c>
      <c r="AB25" s="50" t="str">
        <f t="shared" si="9"/>
        <v>F1B</v>
      </c>
      <c r="AC25" s="50" t="s">
        <v>609</v>
      </c>
      <c r="AD25" s="41">
        <f>+IF(AND(OR(B25&lt;=$AG$4,U25=$U$6),B25&lt;15),ROUNDUP(AVERAGEIFS(Segédlet!$B$6:$B$19,Segédlet!$A$6:$A$19,"&gt;="&amp;$B25,Segédlet!$A$6:$A$19,"&lt;"&amp;($B25+$AE25)),0),0)</f>
        <v>0</v>
      </c>
      <c r="AE25" s="41">
        <f t="shared" si="10"/>
        <v>1</v>
      </c>
      <c r="AF25" s="41"/>
      <c r="AG25" s="41">
        <f>+IF(AD25&gt;0,INT(($AD$4-B25)/VLOOKUP($B$2,Segédlet!$A$23:$B$29,2,FALSE)),0)</f>
        <v>0</v>
      </c>
      <c r="AH25" s="47">
        <f t="shared" si="11"/>
        <v>0.9939393939393939</v>
      </c>
      <c r="AI25" s="39"/>
      <c r="AJ25" s="39">
        <f t="shared" si="12"/>
        <v>0</v>
      </c>
      <c r="AK25" s="209">
        <f t="shared" si="13"/>
        <v>0.9939393939393939</v>
      </c>
    </row>
    <row r="26" spans="1:37" ht="15" customHeight="1">
      <c r="A26" s="186"/>
      <c r="B26" s="153">
        <f t="shared" si="2"/>
        <v>20</v>
      </c>
      <c r="C26" s="154" t="str">
        <f t="shared" si="3"/>
        <v/>
      </c>
      <c r="D26" s="144" t="s">
        <v>470</v>
      </c>
      <c r="E26" s="145" t="s">
        <v>382</v>
      </c>
      <c r="F26" s="146" t="s">
        <v>383</v>
      </c>
      <c r="G26" s="147" t="str">
        <f t="shared" si="4"/>
        <v>TOMLJANOVIC Vinko</v>
      </c>
      <c r="H26" s="148" t="str">
        <f>+IF(YEAR(Címlap!$B$5)-M26&gt;18,"","J")</f>
        <v/>
      </c>
      <c r="I26" s="113"/>
      <c r="J26" s="113" t="s">
        <v>142</v>
      </c>
      <c r="K26" s="183" t="s">
        <v>143</v>
      </c>
      <c r="L26" s="114">
        <v>61279</v>
      </c>
      <c r="M26" s="114">
        <v>0</v>
      </c>
      <c r="N26" s="120">
        <v>240</v>
      </c>
      <c r="O26" s="116">
        <v>180</v>
      </c>
      <c r="P26" s="116">
        <v>180</v>
      </c>
      <c r="Q26" s="116">
        <v>180</v>
      </c>
      <c r="R26" s="116">
        <v>165</v>
      </c>
      <c r="S26" s="116">
        <v>180</v>
      </c>
      <c r="T26" s="226">
        <v>180</v>
      </c>
      <c r="U26" s="149">
        <f t="shared" si="5"/>
        <v>1305</v>
      </c>
      <c r="V26" s="122"/>
      <c r="W26" s="116"/>
      <c r="X26" s="117"/>
      <c r="Y26" s="150">
        <f t="shared" si="6"/>
        <v>1305</v>
      </c>
      <c r="Z26" s="155">
        <f t="shared" si="7"/>
        <v>0</v>
      </c>
      <c r="AA26" s="152">
        <f t="shared" si="8"/>
        <v>0.98863636363636365</v>
      </c>
      <c r="AB26" s="50" t="str">
        <f t="shared" si="9"/>
        <v>F1B</v>
      </c>
      <c r="AC26" s="50" t="s">
        <v>609</v>
      </c>
      <c r="AD26" s="41">
        <f>+IF(AND(OR(B26&lt;=$AG$4,U26=$U$6),B26&lt;15),ROUNDUP(AVERAGEIFS(Segédlet!$B$6:$B$19,Segédlet!$A$6:$A$19,"&gt;="&amp;$B26,Segédlet!$A$6:$A$19,"&lt;"&amp;($B26+$AE26)),0),0)</f>
        <v>0</v>
      </c>
      <c r="AE26" s="41">
        <f t="shared" si="10"/>
        <v>1</v>
      </c>
      <c r="AF26" s="41"/>
      <c r="AG26" s="41">
        <f>+IF(AD26&gt;0,INT(($AD$4-B26)/VLOOKUP($B$2,Segédlet!$A$23:$B$29,2,FALSE)),0)</f>
        <v>0</v>
      </c>
      <c r="AH26" s="47">
        <f t="shared" si="11"/>
        <v>0.98863636363636365</v>
      </c>
      <c r="AI26" s="39"/>
      <c r="AJ26" s="39">
        <f t="shared" si="12"/>
        <v>0</v>
      </c>
      <c r="AK26" s="209">
        <f t="shared" si="13"/>
        <v>0.98863636363636365</v>
      </c>
    </row>
    <row r="27" spans="1:37" ht="15" customHeight="1">
      <c r="A27" s="186"/>
      <c r="B27" s="153">
        <f t="shared" si="2"/>
        <v>21</v>
      </c>
      <c r="C27" s="154" t="str">
        <f t="shared" si="3"/>
        <v/>
      </c>
      <c r="D27" s="144" t="s">
        <v>136</v>
      </c>
      <c r="E27" s="145" t="s">
        <v>442</v>
      </c>
      <c r="F27" s="146" t="s">
        <v>443</v>
      </c>
      <c r="G27" s="147" t="str">
        <f t="shared" si="4"/>
        <v>STEFANCHUK Stepan</v>
      </c>
      <c r="H27" s="148" t="str">
        <f>+IF(YEAR(Címlap!$B$5)-M27&gt;18,"","J")</f>
        <v/>
      </c>
      <c r="I27" s="158"/>
      <c r="J27" s="159" t="s">
        <v>111</v>
      </c>
      <c r="K27" s="178" t="s">
        <v>137</v>
      </c>
      <c r="L27" s="160">
        <v>29163</v>
      </c>
      <c r="M27" s="162">
        <v>1958</v>
      </c>
      <c r="N27" s="120">
        <v>240</v>
      </c>
      <c r="O27" s="116">
        <v>180</v>
      </c>
      <c r="P27" s="116">
        <v>180</v>
      </c>
      <c r="Q27" s="116">
        <v>180</v>
      </c>
      <c r="R27" s="116">
        <v>180</v>
      </c>
      <c r="S27" s="116">
        <v>180</v>
      </c>
      <c r="T27" s="226">
        <v>160</v>
      </c>
      <c r="U27" s="149">
        <f t="shared" si="5"/>
        <v>1300</v>
      </c>
      <c r="V27" s="123"/>
      <c r="W27" s="156"/>
      <c r="X27" s="161"/>
      <c r="Y27" s="150">
        <f t="shared" si="6"/>
        <v>1300</v>
      </c>
      <c r="Z27" s="155">
        <f t="shared" si="7"/>
        <v>0</v>
      </c>
      <c r="AA27" s="152">
        <f t="shared" si="8"/>
        <v>0.98484848484848486</v>
      </c>
      <c r="AB27" s="50" t="str">
        <f t="shared" si="9"/>
        <v>F1B</v>
      </c>
      <c r="AC27" s="50" t="s">
        <v>609</v>
      </c>
      <c r="AD27" s="41">
        <f>+IF(AND(OR(B27&lt;=$AG$4,U27=$U$6),B27&lt;15),ROUNDUP(AVERAGEIFS(Segédlet!$B$6:$B$19,Segédlet!$A$6:$A$19,"&gt;="&amp;$B27,Segédlet!$A$6:$A$19,"&lt;"&amp;($B27+$AE27)),0),0)</f>
        <v>0</v>
      </c>
      <c r="AE27" s="41">
        <f t="shared" si="10"/>
        <v>1</v>
      </c>
      <c r="AF27" s="41"/>
      <c r="AG27" s="41">
        <f>+IF(AD27&gt;0,INT(($AD$4-B27)/VLOOKUP($B$2,Segédlet!$A$23:$B$29,2,FALSE)),0)</f>
        <v>0</v>
      </c>
      <c r="AH27" s="47">
        <f t="shared" si="11"/>
        <v>0.98484848484848486</v>
      </c>
      <c r="AI27" s="39"/>
      <c r="AJ27" s="39">
        <f t="shared" si="12"/>
        <v>0</v>
      </c>
      <c r="AK27" s="209">
        <f t="shared" si="13"/>
        <v>0.98484848484848486</v>
      </c>
    </row>
    <row r="28" spans="1:37" ht="15" customHeight="1">
      <c r="A28" s="186"/>
      <c r="B28" s="153">
        <f t="shared" si="2"/>
        <v>22</v>
      </c>
      <c r="C28" s="154" t="str">
        <f t="shared" si="3"/>
        <v/>
      </c>
      <c r="D28" s="144" t="s">
        <v>122</v>
      </c>
      <c r="E28" s="145" t="s">
        <v>410</v>
      </c>
      <c r="F28" s="146" t="s">
        <v>214</v>
      </c>
      <c r="G28" s="147" t="str">
        <f t="shared" si="4"/>
        <v>SILZ Bernd</v>
      </c>
      <c r="H28" s="148" t="str">
        <f>+IF(YEAR(Címlap!$B$5)-M28&gt;18,"","J")</f>
        <v/>
      </c>
      <c r="I28" s="158"/>
      <c r="J28" s="159" t="s">
        <v>105</v>
      </c>
      <c r="K28" s="178" t="s">
        <v>457</v>
      </c>
      <c r="L28" s="160">
        <v>19240</v>
      </c>
      <c r="M28" s="160">
        <v>1942</v>
      </c>
      <c r="N28" s="120">
        <v>240</v>
      </c>
      <c r="O28" s="116">
        <v>180</v>
      </c>
      <c r="P28" s="116">
        <v>180</v>
      </c>
      <c r="Q28" s="116">
        <v>180</v>
      </c>
      <c r="R28" s="116">
        <v>158</v>
      </c>
      <c r="S28" s="116">
        <v>180</v>
      </c>
      <c r="T28" s="226">
        <v>180</v>
      </c>
      <c r="U28" s="149">
        <f t="shared" si="5"/>
        <v>1298</v>
      </c>
      <c r="V28" s="123"/>
      <c r="W28" s="156"/>
      <c r="X28" s="117"/>
      <c r="Y28" s="150">
        <f t="shared" si="6"/>
        <v>1298</v>
      </c>
      <c r="Z28" s="155">
        <f t="shared" si="7"/>
        <v>0</v>
      </c>
      <c r="AA28" s="152">
        <f t="shared" si="8"/>
        <v>0.98333333333333328</v>
      </c>
      <c r="AB28" s="50" t="str">
        <f t="shared" si="9"/>
        <v>F1B</v>
      </c>
      <c r="AC28" s="50" t="s">
        <v>609</v>
      </c>
      <c r="AD28" s="41">
        <f>+IF(AND(OR(B28&lt;=$AG$4,U28=$U$6),B28&lt;15),ROUNDUP(AVERAGEIFS(Segédlet!$B$6:$B$19,Segédlet!$A$6:$A$19,"&gt;="&amp;$B28,Segédlet!$A$6:$A$19,"&lt;"&amp;($B28+$AE28)),0),0)</f>
        <v>0</v>
      </c>
      <c r="AE28" s="41">
        <f t="shared" si="10"/>
        <v>1</v>
      </c>
      <c r="AF28" s="41"/>
      <c r="AG28" s="41">
        <f>+IF(AD28&gt;0,INT(($AD$4-B28)/VLOOKUP($B$2,Segédlet!$A$23:$B$29,2,FALSE)),0)</f>
        <v>0</v>
      </c>
      <c r="AH28" s="47">
        <f t="shared" si="11"/>
        <v>0.98333333333333328</v>
      </c>
      <c r="AI28" s="39"/>
      <c r="AJ28" s="39">
        <f t="shared" si="12"/>
        <v>0</v>
      </c>
      <c r="AK28" s="209">
        <f t="shared" si="13"/>
        <v>0.98333333333333328</v>
      </c>
    </row>
    <row r="29" spans="1:37" ht="15" customHeight="1">
      <c r="A29" s="186"/>
      <c r="B29" s="153">
        <f t="shared" si="2"/>
        <v>23</v>
      </c>
      <c r="C29" s="154" t="str">
        <f t="shared" si="3"/>
        <v/>
      </c>
      <c r="D29" s="144" t="s">
        <v>131</v>
      </c>
      <c r="E29" s="145" t="s">
        <v>424</v>
      </c>
      <c r="F29" s="146" t="s">
        <v>425</v>
      </c>
      <c r="G29" s="147" t="str">
        <f t="shared" si="4"/>
        <v>NERENG  Vegar</v>
      </c>
      <c r="H29" s="148" t="str">
        <f>+IF(YEAR(Címlap!$B$5)-M29&gt;18,"","J")</f>
        <v/>
      </c>
      <c r="I29" s="158"/>
      <c r="J29" s="159" t="s">
        <v>140</v>
      </c>
      <c r="K29" s="178" t="s">
        <v>460</v>
      </c>
      <c r="L29" s="160">
        <v>63048</v>
      </c>
      <c r="M29" s="162">
        <v>1953</v>
      </c>
      <c r="N29" s="120">
        <v>215</v>
      </c>
      <c r="O29" s="116">
        <v>180</v>
      </c>
      <c r="P29" s="116">
        <v>180</v>
      </c>
      <c r="Q29" s="116">
        <v>180</v>
      </c>
      <c r="R29" s="116">
        <v>180</v>
      </c>
      <c r="S29" s="116">
        <v>180</v>
      </c>
      <c r="T29" s="226">
        <v>180</v>
      </c>
      <c r="U29" s="149">
        <f t="shared" si="5"/>
        <v>1295</v>
      </c>
      <c r="V29" s="123"/>
      <c r="W29" s="156"/>
      <c r="X29" s="161"/>
      <c r="Y29" s="150">
        <f t="shared" si="6"/>
        <v>1295</v>
      </c>
      <c r="Z29" s="155">
        <f t="shared" si="7"/>
        <v>0</v>
      </c>
      <c r="AA29" s="152">
        <f t="shared" si="8"/>
        <v>0.98106060606060608</v>
      </c>
      <c r="AB29" s="50" t="str">
        <f t="shared" si="9"/>
        <v>F1B</v>
      </c>
      <c r="AC29" s="50" t="s">
        <v>609</v>
      </c>
      <c r="AD29" s="41">
        <f>+IF(AND(OR(B29&lt;=$AG$4,U29=$U$6),B29&lt;15),ROUNDUP(AVERAGEIFS(Segédlet!$B$6:$B$19,Segédlet!$A$6:$A$19,"&gt;="&amp;$B29,Segédlet!$A$6:$A$19,"&lt;"&amp;($B29+$AE29)),0),0)</f>
        <v>0</v>
      </c>
      <c r="AE29" s="41">
        <f t="shared" si="10"/>
        <v>1</v>
      </c>
      <c r="AF29" s="41"/>
      <c r="AG29" s="41">
        <f>+IF(AD29&gt;0,INT(($AD$4-B29)/VLOOKUP($B$2,Segédlet!$A$23:$B$29,2,FALSE)),0)</f>
        <v>0</v>
      </c>
      <c r="AH29" s="47">
        <f t="shared" si="11"/>
        <v>0.98106060606060608</v>
      </c>
      <c r="AI29" s="39"/>
      <c r="AJ29" s="39">
        <f t="shared" si="12"/>
        <v>0</v>
      </c>
      <c r="AK29" s="209">
        <f t="shared" si="13"/>
        <v>0.98106060606060608</v>
      </c>
    </row>
    <row r="30" spans="1:37" ht="15" customHeight="1">
      <c r="A30" s="186"/>
      <c r="B30" s="153">
        <f t="shared" si="2"/>
        <v>24</v>
      </c>
      <c r="C30" s="154" t="str">
        <f t="shared" si="3"/>
        <v/>
      </c>
      <c r="D30" s="144" t="s">
        <v>123</v>
      </c>
      <c r="E30" s="145" t="s">
        <v>444</v>
      </c>
      <c r="F30" s="146" t="s">
        <v>445</v>
      </c>
      <c r="G30" s="147" t="str">
        <f t="shared" si="4"/>
        <v>GORBAN  Evgeny</v>
      </c>
      <c r="H30" s="148" t="str">
        <f>+IF(YEAR(Címlap!$B$5)-M30&gt;18,"","J")</f>
        <v/>
      </c>
      <c r="I30" s="158"/>
      <c r="J30" s="159" t="s">
        <v>111</v>
      </c>
      <c r="K30" s="178" t="s">
        <v>467</v>
      </c>
      <c r="L30" s="160">
        <v>119201</v>
      </c>
      <c r="M30" s="162">
        <v>1956</v>
      </c>
      <c r="N30" s="120">
        <v>212</v>
      </c>
      <c r="O30" s="116">
        <v>180</v>
      </c>
      <c r="P30" s="116">
        <v>180</v>
      </c>
      <c r="Q30" s="116">
        <v>180</v>
      </c>
      <c r="R30" s="116">
        <v>180</v>
      </c>
      <c r="S30" s="116">
        <v>180</v>
      </c>
      <c r="T30" s="226">
        <v>180</v>
      </c>
      <c r="U30" s="149">
        <f t="shared" si="5"/>
        <v>1292</v>
      </c>
      <c r="V30" s="123"/>
      <c r="W30" s="156"/>
      <c r="X30" s="161"/>
      <c r="Y30" s="150">
        <f t="shared" si="6"/>
        <v>1292</v>
      </c>
      <c r="Z30" s="155">
        <f t="shared" si="7"/>
        <v>0</v>
      </c>
      <c r="AA30" s="152">
        <f t="shared" si="8"/>
        <v>0.97878787878787876</v>
      </c>
      <c r="AB30" s="50" t="str">
        <f t="shared" si="9"/>
        <v>F1B</v>
      </c>
      <c r="AC30" s="50" t="s">
        <v>609</v>
      </c>
      <c r="AD30" s="41">
        <f>+IF(AND(OR(B30&lt;=$AG$4,U30=$U$6),B30&lt;15),ROUNDUP(AVERAGEIFS(Segédlet!$B$6:$B$19,Segédlet!$A$6:$A$19,"&gt;="&amp;$B30,Segédlet!$A$6:$A$19,"&lt;"&amp;($B30+$AE30)),0),0)</f>
        <v>0</v>
      </c>
      <c r="AE30" s="41">
        <f t="shared" si="10"/>
        <v>1</v>
      </c>
      <c r="AF30" s="41"/>
      <c r="AG30" s="41">
        <f>+IF(AD30&gt;0,INT(($AD$4-B30)/VLOOKUP($B$2,Segédlet!$A$23:$B$29,2,FALSE)),0)</f>
        <v>0</v>
      </c>
      <c r="AH30" s="47">
        <f t="shared" si="11"/>
        <v>0.97878787878787876</v>
      </c>
      <c r="AI30" s="39"/>
      <c r="AJ30" s="39">
        <f t="shared" si="12"/>
        <v>0</v>
      </c>
      <c r="AK30" s="209">
        <f t="shared" si="13"/>
        <v>0.97878787878787876</v>
      </c>
    </row>
    <row r="31" spans="1:37" ht="15" customHeight="1">
      <c r="A31" s="186"/>
      <c r="B31" s="153">
        <f t="shared" si="2"/>
        <v>25</v>
      </c>
      <c r="C31" s="154" t="str">
        <f t="shared" si="3"/>
        <v/>
      </c>
      <c r="D31" s="144" t="s">
        <v>117</v>
      </c>
      <c r="E31" s="145" t="s">
        <v>270</v>
      </c>
      <c r="F31" s="146" t="s">
        <v>430</v>
      </c>
      <c r="G31" s="147" t="str">
        <f t="shared" si="4"/>
        <v>LOMOV Pavel</v>
      </c>
      <c r="H31" s="148" t="str">
        <f>+IF(YEAR(Címlap!$B$5)-M31&gt;18,"","J")</f>
        <v/>
      </c>
      <c r="I31" s="158"/>
      <c r="J31" s="159" t="s">
        <v>101</v>
      </c>
      <c r="K31" s="178" t="s">
        <v>462</v>
      </c>
      <c r="L31" s="160">
        <v>23986</v>
      </c>
      <c r="M31" s="162">
        <v>1998</v>
      </c>
      <c r="N31" s="120">
        <v>207</v>
      </c>
      <c r="O31" s="116">
        <v>180</v>
      </c>
      <c r="P31" s="116">
        <v>180</v>
      </c>
      <c r="Q31" s="116">
        <v>180</v>
      </c>
      <c r="R31" s="116">
        <v>180</v>
      </c>
      <c r="S31" s="116">
        <v>180</v>
      </c>
      <c r="T31" s="226">
        <v>180</v>
      </c>
      <c r="U31" s="149">
        <f t="shared" si="5"/>
        <v>1287</v>
      </c>
      <c r="V31" s="123"/>
      <c r="W31" s="156"/>
      <c r="X31" s="161"/>
      <c r="Y31" s="150">
        <f t="shared" si="6"/>
        <v>1287</v>
      </c>
      <c r="Z31" s="155">
        <f t="shared" si="7"/>
        <v>0</v>
      </c>
      <c r="AA31" s="152">
        <f t="shared" si="8"/>
        <v>0.97499999999999998</v>
      </c>
      <c r="AB31" s="50" t="str">
        <f t="shared" si="9"/>
        <v>F1B</v>
      </c>
      <c r="AC31" s="50" t="s">
        <v>609</v>
      </c>
      <c r="AD31" s="41">
        <f>+IF(AND(OR(B31&lt;=$AG$4,U31=$U$6),B31&lt;15),ROUNDUP(AVERAGEIFS(Segédlet!$B$6:$B$19,Segédlet!$A$6:$A$19,"&gt;="&amp;$B31,Segédlet!$A$6:$A$19,"&lt;"&amp;($B31+$AE31)),0),0)</f>
        <v>0</v>
      </c>
      <c r="AE31" s="41">
        <f t="shared" si="10"/>
        <v>1</v>
      </c>
      <c r="AF31" s="41"/>
      <c r="AG31" s="41">
        <f>+IF(AD31&gt;0,INT(($AD$4-B31)/VLOOKUP($B$2,Segédlet!$A$23:$B$29,2,FALSE)),0)</f>
        <v>0</v>
      </c>
      <c r="AH31" s="47">
        <f t="shared" si="11"/>
        <v>0.97499999999999998</v>
      </c>
      <c r="AI31" s="39"/>
      <c r="AJ31" s="39">
        <f t="shared" si="12"/>
        <v>0</v>
      </c>
      <c r="AK31" s="209">
        <f t="shared" si="13"/>
        <v>0.97499999999999998</v>
      </c>
    </row>
    <row r="32" spans="1:37" ht="15" customHeight="1">
      <c r="A32" s="187"/>
      <c r="B32" s="153">
        <f t="shared" si="2"/>
        <v>26</v>
      </c>
      <c r="C32" s="154" t="str">
        <f t="shared" si="3"/>
        <v/>
      </c>
      <c r="D32" s="144" t="s">
        <v>130</v>
      </c>
      <c r="E32" s="145" t="s">
        <v>404</v>
      </c>
      <c r="F32" s="146" t="s">
        <v>405</v>
      </c>
      <c r="G32" s="147" t="str">
        <f t="shared" si="4"/>
        <v>WOOLNER Michael</v>
      </c>
      <c r="H32" s="148" t="str">
        <f>+IF(YEAR(Címlap!$B$5)-M32&gt;18,"","J")</f>
        <v/>
      </c>
      <c r="I32" s="158"/>
      <c r="J32" s="159" t="s">
        <v>161</v>
      </c>
      <c r="K32" s="178">
        <v>57957</v>
      </c>
      <c r="L32" s="160">
        <v>66340</v>
      </c>
      <c r="M32" s="160">
        <v>1949</v>
      </c>
      <c r="N32" s="120">
        <v>200</v>
      </c>
      <c r="O32" s="116">
        <v>180</v>
      </c>
      <c r="P32" s="116">
        <v>180</v>
      </c>
      <c r="Q32" s="116">
        <v>180</v>
      </c>
      <c r="R32" s="116">
        <v>180</v>
      </c>
      <c r="S32" s="116">
        <v>180</v>
      </c>
      <c r="T32" s="226">
        <v>180</v>
      </c>
      <c r="U32" s="149">
        <f t="shared" si="5"/>
        <v>1280</v>
      </c>
      <c r="V32" s="123"/>
      <c r="W32" s="116"/>
      <c r="X32" s="117"/>
      <c r="Y32" s="150">
        <f t="shared" si="6"/>
        <v>1280</v>
      </c>
      <c r="Z32" s="155">
        <f t="shared" si="7"/>
        <v>0</v>
      </c>
      <c r="AA32" s="152">
        <f t="shared" si="8"/>
        <v>0.96969696969696972</v>
      </c>
      <c r="AB32" s="50" t="str">
        <f t="shared" si="9"/>
        <v>F1B</v>
      </c>
      <c r="AC32" s="50" t="s">
        <v>609</v>
      </c>
      <c r="AD32" s="41">
        <f>+IF(AND(OR(B32&lt;=$AG$4,U32=$U$6),B32&lt;15),ROUNDUP(AVERAGEIFS(Segédlet!$B$6:$B$19,Segédlet!$A$6:$A$19,"&gt;="&amp;$B32,Segédlet!$A$6:$A$19,"&lt;"&amp;($B32+$AE32)),0),0)</f>
        <v>0</v>
      </c>
      <c r="AE32" s="41">
        <f t="shared" si="10"/>
        <v>1</v>
      </c>
      <c r="AF32" s="41"/>
      <c r="AG32" s="41">
        <f>+IF(AD32&gt;0,INT(($AD$4-B32)/VLOOKUP($B$2,Segédlet!$A$23:$B$29,2,FALSE)),0)</f>
        <v>0</v>
      </c>
      <c r="AH32" s="47">
        <f t="shared" si="11"/>
        <v>0.96969696969696972</v>
      </c>
      <c r="AI32" s="39"/>
      <c r="AJ32" s="39">
        <f t="shared" si="12"/>
        <v>0</v>
      </c>
      <c r="AK32" s="209">
        <f t="shared" si="13"/>
        <v>0.96969696969696972</v>
      </c>
    </row>
    <row r="33" spans="1:37" ht="15" customHeight="1">
      <c r="A33" s="187"/>
      <c r="B33" s="153">
        <f t="shared" si="2"/>
        <v>27</v>
      </c>
      <c r="C33" s="154" t="str">
        <f t="shared" si="3"/>
        <v/>
      </c>
      <c r="D33" s="144" t="s">
        <v>476</v>
      </c>
      <c r="E33" s="145" t="s">
        <v>398</v>
      </c>
      <c r="F33" s="146" t="s">
        <v>399</v>
      </c>
      <c r="G33" s="147" t="str">
        <f t="shared" si="4"/>
        <v>MARQUOIS Bernard</v>
      </c>
      <c r="H33" s="148" t="str">
        <f>+IF(YEAR(Címlap!$B$5)-M33&gt;18,"","J")</f>
        <v/>
      </c>
      <c r="I33" s="113"/>
      <c r="J33" s="113" t="s">
        <v>100</v>
      </c>
      <c r="K33" s="182" t="s">
        <v>456</v>
      </c>
      <c r="L33" s="169">
        <v>60079</v>
      </c>
      <c r="M33" s="114">
        <v>1955</v>
      </c>
      <c r="N33" s="120">
        <v>240</v>
      </c>
      <c r="O33" s="116">
        <v>180</v>
      </c>
      <c r="P33" s="116">
        <v>180</v>
      </c>
      <c r="Q33" s="116">
        <v>180</v>
      </c>
      <c r="R33" s="116">
        <v>180</v>
      </c>
      <c r="S33" s="116">
        <v>138</v>
      </c>
      <c r="T33" s="226">
        <v>180</v>
      </c>
      <c r="U33" s="149">
        <f t="shared" si="5"/>
        <v>1278</v>
      </c>
      <c r="V33" s="123"/>
      <c r="W33" s="116"/>
      <c r="X33" s="117"/>
      <c r="Y33" s="150">
        <f t="shared" si="6"/>
        <v>1278</v>
      </c>
      <c r="Z33" s="155">
        <f t="shared" si="7"/>
        <v>0</v>
      </c>
      <c r="AA33" s="152">
        <f t="shared" si="8"/>
        <v>0.96818181818181814</v>
      </c>
      <c r="AB33" s="50" t="str">
        <f t="shared" si="9"/>
        <v>F1B</v>
      </c>
      <c r="AC33" s="50" t="s">
        <v>609</v>
      </c>
      <c r="AD33" s="41">
        <f>+IF(AND(OR(B33&lt;=$AG$4,U33=$U$6),B33&lt;15),ROUNDUP(AVERAGEIFS(Segédlet!$B$6:$B$19,Segédlet!$A$6:$A$19,"&gt;="&amp;$B33,Segédlet!$A$6:$A$19,"&lt;"&amp;($B33+$AE33)),0),0)</f>
        <v>0</v>
      </c>
      <c r="AE33" s="41">
        <f t="shared" si="10"/>
        <v>1</v>
      </c>
      <c r="AF33" s="41"/>
      <c r="AG33" s="41">
        <f>+IF(AD33&gt;0,INT(($AD$4-B33)/VLOOKUP($B$2,Segédlet!$A$23:$B$29,2,FALSE)),0)</f>
        <v>0</v>
      </c>
      <c r="AH33" s="47">
        <f t="shared" si="11"/>
        <v>0.96818181818181814</v>
      </c>
      <c r="AI33" s="39"/>
      <c r="AJ33" s="39">
        <f t="shared" si="12"/>
        <v>0</v>
      </c>
      <c r="AK33" s="209">
        <f t="shared" si="13"/>
        <v>0.96818181818181814</v>
      </c>
    </row>
    <row r="34" spans="1:37" ht="15" customHeight="1">
      <c r="A34" s="187"/>
      <c r="B34" s="153">
        <f t="shared" si="2"/>
        <v>28</v>
      </c>
      <c r="C34" s="154" t="str">
        <f t="shared" si="3"/>
        <v/>
      </c>
      <c r="D34" s="144" t="s">
        <v>475</v>
      </c>
      <c r="E34" s="145" t="s">
        <v>396</v>
      </c>
      <c r="F34" s="146" t="s">
        <v>397</v>
      </c>
      <c r="G34" s="147" t="str">
        <f t="shared" si="4"/>
        <v>CHENEAU  Jean Claude</v>
      </c>
      <c r="H34" s="148" t="str">
        <f>+IF(YEAR(Címlap!$B$5)-M34&gt;18,"","J")</f>
        <v/>
      </c>
      <c r="I34" s="113"/>
      <c r="J34" s="113" t="s">
        <v>100</v>
      </c>
      <c r="K34" s="183" t="s">
        <v>455</v>
      </c>
      <c r="L34" s="114">
        <v>60426</v>
      </c>
      <c r="M34" s="114">
        <v>1943</v>
      </c>
      <c r="N34" s="120">
        <v>240</v>
      </c>
      <c r="O34" s="116">
        <v>180</v>
      </c>
      <c r="P34" s="116">
        <v>180</v>
      </c>
      <c r="Q34" s="116">
        <v>180</v>
      </c>
      <c r="R34" s="116">
        <v>180</v>
      </c>
      <c r="S34" s="116">
        <v>133</v>
      </c>
      <c r="T34" s="226">
        <v>180</v>
      </c>
      <c r="U34" s="149">
        <f t="shared" si="5"/>
        <v>1273</v>
      </c>
      <c r="V34" s="123"/>
      <c r="W34" s="116"/>
      <c r="X34" s="117"/>
      <c r="Y34" s="150">
        <f t="shared" si="6"/>
        <v>1273</v>
      </c>
      <c r="Z34" s="155">
        <f t="shared" si="7"/>
        <v>0</v>
      </c>
      <c r="AA34" s="152">
        <f t="shared" si="8"/>
        <v>0.96439393939393936</v>
      </c>
      <c r="AB34" s="50" t="str">
        <f t="shared" si="9"/>
        <v>F1B</v>
      </c>
      <c r="AC34" s="50" t="s">
        <v>609</v>
      </c>
      <c r="AD34" s="41">
        <f>+IF(AND(OR(B34&lt;=$AG$4,U34=$U$6),B34&lt;15),ROUNDUP(AVERAGEIFS(Segédlet!$B$6:$B$19,Segédlet!$A$6:$A$19,"&gt;="&amp;$B34,Segédlet!$A$6:$A$19,"&lt;"&amp;($B34+$AE34)),0),0)</f>
        <v>0</v>
      </c>
      <c r="AE34" s="41">
        <f t="shared" si="10"/>
        <v>1</v>
      </c>
      <c r="AF34" s="41"/>
      <c r="AG34" s="41">
        <f>+IF(AD34&gt;0,INT(($AD$4-B34)/VLOOKUP($B$2,Segédlet!$A$23:$B$29,2,FALSE)),0)</f>
        <v>0</v>
      </c>
      <c r="AH34" s="47">
        <f t="shared" si="11"/>
        <v>0.96439393939393936</v>
      </c>
      <c r="AI34" s="39"/>
      <c r="AJ34" s="39">
        <f t="shared" si="12"/>
        <v>0</v>
      </c>
      <c r="AK34" s="209">
        <f t="shared" si="13"/>
        <v>0.96439393939393936</v>
      </c>
    </row>
    <row r="35" spans="1:37" ht="15" customHeight="1">
      <c r="A35" s="187"/>
      <c r="B35" s="153">
        <f t="shared" si="2"/>
        <v>29</v>
      </c>
      <c r="C35" s="154" t="str">
        <f t="shared" si="3"/>
        <v/>
      </c>
      <c r="D35" s="144" t="s">
        <v>124</v>
      </c>
      <c r="E35" s="145" t="s">
        <v>413</v>
      </c>
      <c r="F35" s="146" t="s">
        <v>414</v>
      </c>
      <c r="G35" s="147" t="str">
        <f t="shared" si="4"/>
        <v>MAN Vitaly</v>
      </c>
      <c r="H35" s="148" t="str">
        <f>+IF(YEAR(Címlap!$B$5)-M35&gt;18,"","J")</f>
        <v/>
      </c>
      <c r="I35" s="158"/>
      <c r="J35" s="159" t="s">
        <v>98</v>
      </c>
      <c r="K35" s="178">
        <v>218489</v>
      </c>
      <c r="L35" s="160">
        <v>118029</v>
      </c>
      <c r="M35" s="162">
        <v>1971</v>
      </c>
      <c r="N35" s="120">
        <v>240</v>
      </c>
      <c r="O35" s="116">
        <v>180</v>
      </c>
      <c r="P35" s="116">
        <v>180</v>
      </c>
      <c r="Q35" s="116">
        <v>144</v>
      </c>
      <c r="R35" s="116">
        <v>168</v>
      </c>
      <c r="S35" s="116">
        <v>180</v>
      </c>
      <c r="T35" s="226">
        <v>180</v>
      </c>
      <c r="U35" s="149">
        <f t="shared" si="5"/>
        <v>1272</v>
      </c>
      <c r="V35" s="123"/>
      <c r="W35" s="156"/>
      <c r="X35" s="161"/>
      <c r="Y35" s="150">
        <f t="shared" si="6"/>
        <v>1272</v>
      </c>
      <c r="Z35" s="155">
        <f t="shared" si="7"/>
        <v>0</v>
      </c>
      <c r="AA35" s="152">
        <f t="shared" si="8"/>
        <v>0.96363636363636362</v>
      </c>
      <c r="AB35" s="50" t="str">
        <f t="shared" si="9"/>
        <v>F1B</v>
      </c>
      <c r="AC35" s="50" t="s">
        <v>609</v>
      </c>
      <c r="AD35" s="41">
        <f>+IF(AND(OR(B35&lt;=$AG$4,U35=$U$6),B35&lt;15),ROUNDUP(AVERAGEIFS(Segédlet!$B$6:$B$19,Segédlet!$A$6:$A$19,"&gt;="&amp;$B35,Segédlet!$A$6:$A$19,"&lt;"&amp;($B35+$AE35)),0),0)</f>
        <v>0</v>
      </c>
      <c r="AE35" s="41">
        <f t="shared" si="10"/>
        <v>1</v>
      </c>
      <c r="AF35" s="41"/>
      <c r="AG35" s="41">
        <f>+IF(AD35&gt;0,INT(($AD$4-B35)/VLOOKUP($B$2,Segédlet!$A$23:$B$29,2,FALSE)),0)</f>
        <v>0</v>
      </c>
      <c r="AH35" s="47">
        <f t="shared" si="11"/>
        <v>0.96363636363636362</v>
      </c>
      <c r="AI35" s="39"/>
      <c r="AJ35" s="39">
        <f t="shared" si="12"/>
        <v>0</v>
      </c>
      <c r="AK35" s="209">
        <f t="shared" si="13"/>
        <v>0.96363636363636362</v>
      </c>
    </row>
    <row r="36" spans="1:37" ht="15" customHeight="1">
      <c r="A36" s="187"/>
      <c r="B36" s="153">
        <f t="shared" si="2"/>
        <v>30</v>
      </c>
      <c r="C36" s="154" t="str">
        <f t="shared" si="3"/>
        <v/>
      </c>
      <c r="D36" s="144" t="s">
        <v>115</v>
      </c>
      <c r="E36" s="145" t="s">
        <v>434</v>
      </c>
      <c r="F36" s="146" t="s">
        <v>295</v>
      </c>
      <c r="G36" s="147" t="str">
        <f t="shared" si="4"/>
        <v>SARIOGLU Ismail</v>
      </c>
      <c r="H36" s="148" t="str">
        <f>+IF(YEAR(Címlap!$B$5)-M36&gt;18,"","J")</f>
        <v/>
      </c>
      <c r="I36" s="158"/>
      <c r="J36" s="159" t="s">
        <v>110</v>
      </c>
      <c r="K36" s="178" t="s">
        <v>464</v>
      </c>
      <c r="L36" s="160">
        <v>86369</v>
      </c>
      <c r="M36" s="162">
        <v>1961</v>
      </c>
      <c r="N36" s="120">
        <v>198</v>
      </c>
      <c r="O36" s="116">
        <v>180</v>
      </c>
      <c r="P36" s="116">
        <v>179</v>
      </c>
      <c r="Q36" s="116">
        <v>180</v>
      </c>
      <c r="R36" s="116">
        <v>180</v>
      </c>
      <c r="S36" s="116">
        <v>118</v>
      </c>
      <c r="T36" s="226">
        <v>180</v>
      </c>
      <c r="U36" s="149">
        <f t="shared" si="5"/>
        <v>1215</v>
      </c>
      <c r="V36" s="123"/>
      <c r="W36" s="156"/>
      <c r="X36" s="161"/>
      <c r="Y36" s="150">
        <f t="shared" si="6"/>
        <v>1215</v>
      </c>
      <c r="Z36" s="155">
        <f t="shared" si="7"/>
        <v>0</v>
      </c>
      <c r="AA36" s="152">
        <f t="shared" si="8"/>
        <v>0.92045454545454541</v>
      </c>
      <c r="AB36" s="50" t="str">
        <f t="shared" si="9"/>
        <v>F1B</v>
      </c>
      <c r="AC36" s="50" t="s">
        <v>609</v>
      </c>
      <c r="AD36" s="41">
        <f>+IF(AND(OR(B36&lt;=$AG$4,U36=$U$6),B36&lt;15),ROUNDUP(AVERAGEIFS(Segédlet!$B$6:$B$19,Segédlet!$A$6:$A$19,"&gt;="&amp;$B36,Segédlet!$A$6:$A$19,"&lt;"&amp;($B36+$AE36)),0),0)</f>
        <v>0</v>
      </c>
      <c r="AE36" s="41">
        <f t="shared" si="10"/>
        <v>1</v>
      </c>
      <c r="AF36" s="41"/>
      <c r="AG36" s="41">
        <f>+IF(AD36&gt;0,INT(($AD$4-B36)/VLOOKUP($B$2,Segédlet!$A$23:$B$29,2,FALSE)),0)</f>
        <v>0</v>
      </c>
      <c r="AH36" s="47">
        <f t="shared" si="11"/>
        <v>0.92045454545454541</v>
      </c>
      <c r="AI36" s="39"/>
      <c r="AJ36" s="39">
        <f t="shared" si="12"/>
        <v>0</v>
      </c>
      <c r="AK36" s="209">
        <f t="shared" si="13"/>
        <v>0.92045454545454541</v>
      </c>
    </row>
    <row r="37" spans="1:37" ht="15" customHeight="1">
      <c r="A37" s="187"/>
      <c r="B37" s="153">
        <f t="shared" si="2"/>
        <v>31</v>
      </c>
      <c r="C37" s="154" t="str">
        <f t="shared" si="3"/>
        <v/>
      </c>
      <c r="D37" s="144" t="s">
        <v>132</v>
      </c>
      <c r="E37" s="145" t="s">
        <v>694</v>
      </c>
      <c r="F37" s="146" t="s">
        <v>296</v>
      </c>
      <c r="G37" s="147" t="str">
        <f t="shared" si="4"/>
        <v>GÜRER Mehmet Saim</v>
      </c>
      <c r="H37" s="148" t="str">
        <f>+IF(YEAR(Címlap!$B$5)-M37&gt;18,"","J")</f>
        <v/>
      </c>
      <c r="I37" s="158"/>
      <c r="J37" s="159" t="s">
        <v>110</v>
      </c>
      <c r="K37" s="178" t="s">
        <v>145</v>
      </c>
      <c r="L37" s="160">
        <v>83473</v>
      </c>
      <c r="M37" s="162">
        <v>1954</v>
      </c>
      <c r="N37" s="120">
        <v>240</v>
      </c>
      <c r="O37" s="116">
        <v>180</v>
      </c>
      <c r="P37" s="116">
        <v>180</v>
      </c>
      <c r="Q37" s="116">
        <v>180</v>
      </c>
      <c r="R37" s="116">
        <v>114</v>
      </c>
      <c r="S37" s="116">
        <v>180</v>
      </c>
      <c r="T37" s="226">
        <v>131</v>
      </c>
      <c r="U37" s="149">
        <f t="shared" si="5"/>
        <v>1205</v>
      </c>
      <c r="V37" s="123"/>
      <c r="W37" s="156"/>
      <c r="X37" s="161"/>
      <c r="Y37" s="150">
        <f t="shared" si="6"/>
        <v>1205</v>
      </c>
      <c r="Z37" s="155">
        <f t="shared" si="7"/>
        <v>0</v>
      </c>
      <c r="AA37" s="152">
        <f t="shared" si="8"/>
        <v>0.91287878787878785</v>
      </c>
      <c r="AB37" s="50" t="str">
        <f t="shared" si="9"/>
        <v>F1B</v>
      </c>
      <c r="AC37" s="50" t="s">
        <v>609</v>
      </c>
      <c r="AD37" s="41">
        <f>+IF(AND(OR(B37&lt;=$AG$4,U37=$U$6),B37&lt;15),ROUNDUP(AVERAGEIFS(Segédlet!$B$6:$B$19,Segédlet!$A$6:$A$19,"&gt;="&amp;$B37,Segédlet!$A$6:$A$19,"&lt;"&amp;($B37+$AE37)),0),0)</f>
        <v>0</v>
      </c>
      <c r="AE37" s="41">
        <f t="shared" si="10"/>
        <v>1</v>
      </c>
      <c r="AF37" s="41"/>
      <c r="AG37" s="41">
        <f>+IF(AD37&gt;0,INT(($AD$4-B37)/VLOOKUP($B$2,Segédlet!$A$23:$B$29,2,FALSE)),0)</f>
        <v>0</v>
      </c>
      <c r="AH37" s="47">
        <f t="shared" si="11"/>
        <v>0.91287878787878785</v>
      </c>
      <c r="AI37" s="39"/>
      <c r="AJ37" s="39">
        <f t="shared" si="12"/>
        <v>0</v>
      </c>
      <c r="AK37" s="209">
        <f t="shared" si="13"/>
        <v>0.91287878787878785</v>
      </c>
    </row>
    <row r="38" spans="1:37" ht="15" customHeight="1">
      <c r="A38" s="187"/>
      <c r="B38" s="153">
        <f t="shared" si="2"/>
        <v>32</v>
      </c>
      <c r="C38" s="154" t="str">
        <f t="shared" si="3"/>
        <v/>
      </c>
      <c r="D38" s="144" t="s">
        <v>479</v>
      </c>
      <c r="E38" s="145" t="s">
        <v>416</v>
      </c>
      <c r="F38" s="146" t="s">
        <v>417</v>
      </c>
      <c r="G38" s="147" t="str">
        <f t="shared" si="4"/>
        <v>LUCASSEN Roel</v>
      </c>
      <c r="H38" s="148" t="str">
        <f>+IF(YEAR(Címlap!$B$5)-M38&gt;18,"","J")</f>
        <v/>
      </c>
      <c r="I38" s="158"/>
      <c r="J38" s="159" t="s">
        <v>114</v>
      </c>
      <c r="K38" s="178">
        <v>85539</v>
      </c>
      <c r="L38" s="160">
        <v>85539</v>
      </c>
      <c r="M38" s="162">
        <v>0</v>
      </c>
      <c r="N38" s="120">
        <v>240</v>
      </c>
      <c r="O38" s="116">
        <v>180</v>
      </c>
      <c r="P38" s="116">
        <v>180</v>
      </c>
      <c r="Q38" s="116">
        <v>180</v>
      </c>
      <c r="R38" s="116">
        <v>180</v>
      </c>
      <c r="S38" s="116">
        <v>125</v>
      </c>
      <c r="T38" s="226">
        <v>112</v>
      </c>
      <c r="U38" s="149">
        <f t="shared" si="5"/>
        <v>1197</v>
      </c>
      <c r="V38" s="123"/>
      <c r="W38" s="156"/>
      <c r="X38" s="161"/>
      <c r="Y38" s="150">
        <f t="shared" si="6"/>
        <v>1197</v>
      </c>
      <c r="Z38" s="155">
        <f t="shared" si="7"/>
        <v>0</v>
      </c>
      <c r="AA38" s="152">
        <f t="shared" si="8"/>
        <v>0.90681818181818186</v>
      </c>
      <c r="AB38" s="50" t="str">
        <f t="shared" si="9"/>
        <v>F1B</v>
      </c>
      <c r="AC38" s="50" t="s">
        <v>609</v>
      </c>
      <c r="AD38" s="41">
        <f>+IF(AND(OR(B38&lt;=$AG$4,U38=$U$6),B38&lt;15),ROUNDUP(AVERAGEIFS(Segédlet!$B$6:$B$19,Segédlet!$A$6:$A$19,"&gt;="&amp;$B38,Segédlet!$A$6:$A$19,"&lt;"&amp;($B38+$AE38)),0),0)</f>
        <v>0</v>
      </c>
      <c r="AE38" s="41">
        <f t="shared" si="10"/>
        <v>1</v>
      </c>
      <c r="AF38" s="41"/>
      <c r="AG38" s="41">
        <f>+IF(AD38&gt;0,INT(($AD$4-B38)/VLOOKUP($B$2,Segédlet!$A$23:$B$29,2,FALSE)),0)</f>
        <v>0</v>
      </c>
      <c r="AH38" s="47">
        <f t="shared" si="11"/>
        <v>0.90681818181818186</v>
      </c>
      <c r="AI38" s="39"/>
      <c r="AJ38" s="39">
        <f t="shared" si="12"/>
        <v>0</v>
      </c>
      <c r="AK38" s="209">
        <f t="shared" si="13"/>
        <v>0.90681818181818186</v>
      </c>
    </row>
    <row r="39" spans="1:37" ht="15" customHeight="1">
      <c r="A39" s="186"/>
      <c r="B39" s="153">
        <f t="shared" si="2"/>
        <v>33</v>
      </c>
      <c r="C39" s="154" t="str">
        <f t="shared" si="3"/>
        <v/>
      </c>
      <c r="D39" s="144" t="s">
        <v>468</v>
      </c>
      <c r="E39" s="145" t="s">
        <v>378</v>
      </c>
      <c r="F39" s="146" t="s">
        <v>379</v>
      </c>
      <c r="G39" s="147" t="str">
        <f t="shared" si="4"/>
        <v>SOKOLIC Danko</v>
      </c>
      <c r="H39" s="148" t="str">
        <f>+IF(YEAR(Címlap!$B$5)-M39&gt;18,"","J")</f>
        <v/>
      </c>
      <c r="I39" s="113"/>
      <c r="J39" s="113" t="s">
        <v>142</v>
      </c>
      <c r="K39" s="183" t="s">
        <v>446</v>
      </c>
      <c r="L39" s="114">
        <v>61275</v>
      </c>
      <c r="M39" s="114">
        <v>0</v>
      </c>
      <c r="N39" s="120">
        <v>235</v>
      </c>
      <c r="O39" s="116">
        <v>180</v>
      </c>
      <c r="P39" s="116">
        <v>180</v>
      </c>
      <c r="Q39" s="116">
        <v>180</v>
      </c>
      <c r="R39" s="116">
        <v>148</v>
      </c>
      <c r="S39" s="116">
        <v>83</v>
      </c>
      <c r="T39" s="226">
        <v>14</v>
      </c>
      <c r="U39" s="149">
        <f t="shared" si="5"/>
        <v>1020</v>
      </c>
      <c r="V39" s="122"/>
      <c r="W39" s="116"/>
      <c r="X39" s="117"/>
      <c r="Y39" s="150">
        <f t="shared" si="6"/>
        <v>1020</v>
      </c>
      <c r="Z39" s="155">
        <f>IF(AND($AD$4=1,AF39=0),Segédlet!$B$7,+AD39+AG39)</f>
        <v>0</v>
      </c>
      <c r="AA39" s="152">
        <f t="shared" si="8"/>
        <v>0.77272727272727271</v>
      </c>
      <c r="AB39" s="50" t="str">
        <f t="shared" si="9"/>
        <v>F1B</v>
      </c>
      <c r="AC39" s="50" t="s">
        <v>609</v>
      </c>
      <c r="AD39" s="41">
        <f>+IF(AND(OR(B39&lt;=$AG$4,U39=$U$6),B39&lt;15),ROUNDUP(AVERAGEIFS(Segédlet!$B$6:$B$19,Segédlet!$A$6:$A$19,"&gt;="&amp;$B39,Segédlet!$A$6:$A$19,"&lt;"&amp;($B39+$AE39)),0),0)</f>
        <v>0</v>
      </c>
      <c r="AE39" s="41">
        <f t="shared" si="10"/>
        <v>1</v>
      </c>
      <c r="AF39" s="41">
        <f>+IF(AND(COUNTIF(N39:T39,"&gt;0")=$AF$6,U39&gt;=0.7*$U$6),1,0)</f>
        <v>1</v>
      </c>
      <c r="AG39" s="41">
        <f>+IF(AD39&gt;0,INT(($AD$4-B39)/VLOOKUP($B$2,Segédlet!$A$23:$B$29,2,FALSE)),0)</f>
        <v>0</v>
      </c>
      <c r="AH39" s="47">
        <f t="shared" si="11"/>
        <v>0.77272727272727271</v>
      </c>
      <c r="AI39" s="39"/>
      <c r="AJ39" s="39">
        <f t="shared" si="12"/>
        <v>0</v>
      </c>
      <c r="AK39" s="209">
        <f t="shared" si="13"/>
        <v>0.77272727272727271</v>
      </c>
    </row>
    <row r="40" spans="1:37" ht="15" customHeight="1">
      <c r="A40" s="187"/>
      <c r="B40" s="153">
        <f t="shared" si="2"/>
        <v>34</v>
      </c>
      <c r="C40" s="154" t="str">
        <f t="shared" si="3"/>
        <v/>
      </c>
      <c r="D40" s="144" t="s">
        <v>119</v>
      </c>
      <c r="E40" s="145" t="s">
        <v>435</v>
      </c>
      <c r="F40" s="146" t="s">
        <v>436</v>
      </c>
      <c r="G40" s="147" t="str">
        <f t="shared" si="4"/>
        <v>ASKIN Ozan</v>
      </c>
      <c r="H40" s="148" t="str">
        <f>+IF(YEAR(Címlap!$B$5)-M40&gt;18,"","J")</f>
        <v/>
      </c>
      <c r="I40" s="158"/>
      <c r="J40" s="159" t="s">
        <v>110</v>
      </c>
      <c r="K40" s="178">
        <v>163209</v>
      </c>
      <c r="L40" s="160">
        <v>83600</v>
      </c>
      <c r="M40" s="162">
        <v>1983</v>
      </c>
      <c r="N40" s="120">
        <v>52</v>
      </c>
      <c r="O40" s="116">
        <v>180</v>
      </c>
      <c r="P40" s="116">
        <v>180</v>
      </c>
      <c r="Q40" s="116">
        <v>175</v>
      </c>
      <c r="R40" s="116">
        <v>83</v>
      </c>
      <c r="S40" s="116">
        <v>102</v>
      </c>
      <c r="T40" s="226">
        <v>180</v>
      </c>
      <c r="U40" s="149">
        <f t="shared" si="5"/>
        <v>952</v>
      </c>
      <c r="V40" s="123"/>
      <c r="W40" s="156"/>
      <c r="X40" s="161"/>
      <c r="Y40" s="150">
        <f t="shared" si="6"/>
        <v>952</v>
      </c>
      <c r="Z40" s="155">
        <f t="shared" ref="Z40:Z50" si="14">+AD40+AG40</f>
        <v>0</v>
      </c>
      <c r="AA40" s="152">
        <f t="shared" si="8"/>
        <v>0.72121212121212119</v>
      </c>
      <c r="AB40" s="50" t="str">
        <f t="shared" si="9"/>
        <v>F1B</v>
      </c>
      <c r="AC40" s="50" t="s">
        <v>609</v>
      </c>
      <c r="AD40" s="41">
        <f>+IF(AND(OR(B40&lt;=$AG$4,U40=$U$6),B40&lt;15),ROUNDUP(AVERAGEIFS(Segédlet!$B$6:$B$19,Segédlet!$A$6:$A$19,"&gt;="&amp;$B40,Segédlet!$A$6:$A$19,"&lt;"&amp;($B40+$AE40)),0),0)</f>
        <v>0</v>
      </c>
      <c r="AE40" s="41">
        <f t="shared" si="10"/>
        <v>1</v>
      </c>
      <c r="AF40" s="41"/>
      <c r="AG40" s="41">
        <f>+IF(AD40&gt;0,INT(($AD$4-B40)/VLOOKUP($B$2,Segédlet!$A$23:$B$29,2,FALSE)),0)</f>
        <v>0</v>
      </c>
      <c r="AH40" s="47">
        <f t="shared" si="11"/>
        <v>0.72121212121212119</v>
      </c>
      <c r="AI40" s="39"/>
      <c r="AJ40" s="39">
        <f t="shared" si="12"/>
        <v>0</v>
      </c>
      <c r="AK40" s="209">
        <f t="shared" si="13"/>
        <v>0.72121212121212119</v>
      </c>
    </row>
    <row r="41" spans="1:37" ht="15" customHeight="1">
      <c r="A41" s="187"/>
      <c r="B41" s="153">
        <f t="shared" si="2"/>
        <v>35</v>
      </c>
      <c r="C41" s="154" t="str">
        <f t="shared" si="3"/>
        <v/>
      </c>
      <c r="D41" s="144" t="s">
        <v>121</v>
      </c>
      <c r="E41" s="145" t="s">
        <v>391</v>
      </c>
      <c r="F41" s="146" t="s">
        <v>163</v>
      </c>
      <c r="G41" s="147" t="str">
        <f t="shared" si="4"/>
        <v>KALANDRA  Roman</v>
      </c>
      <c r="H41" s="148" t="str">
        <f>+IF(YEAR(Címlap!$B$5)-M41&gt;18,"","J")</f>
        <v/>
      </c>
      <c r="I41" s="113"/>
      <c r="J41" s="113" t="s">
        <v>138</v>
      </c>
      <c r="K41" s="183" t="s">
        <v>452</v>
      </c>
      <c r="L41" s="114">
        <v>16956</v>
      </c>
      <c r="M41" s="114">
        <v>1968</v>
      </c>
      <c r="N41" s="120">
        <v>240</v>
      </c>
      <c r="O41" s="116">
        <v>180</v>
      </c>
      <c r="P41" s="116">
        <v>180</v>
      </c>
      <c r="Q41" s="116">
        <v>180</v>
      </c>
      <c r="R41" s="116">
        <v>145</v>
      </c>
      <c r="S41" s="116">
        <v>0</v>
      </c>
      <c r="T41" s="226">
        <v>0</v>
      </c>
      <c r="U41" s="149">
        <f t="shared" si="5"/>
        <v>925</v>
      </c>
      <c r="V41" s="123"/>
      <c r="W41" s="156"/>
      <c r="X41" s="161"/>
      <c r="Y41" s="150">
        <f t="shared" si="6"/>
        <v>925</v>
      </c>
      <c r="Z41" s="155">
        <f t="shared" si="14"/>
        <v>0</v>
      </c>
      <c r="AA41" s="152">
        <f t="shared" si="8"/>
        <v>0.7007575757575758</v>
      </c>
      <c r="AB41" s="50" t="str">
        <f t="shared" si="9"/>
        <v>F1B</v>
      </c>
      <c r="AC41" s="50" t="s">
        <v>609</v>
      </c>
      <c r="AD41" s="41">
        <f>+IF(AND(OR(B41&lt;=$AG$4,U41=$U$6),B41&lt;15),ROUNDUP(AVERAGEIFS(Segédlet!$B$6:$B$19,Segédlet!$A$6:$A$19,"&gt;="&amp;$B41,Segédlet!$A$6:$A$19,"&lt;"&amp;($B41+$AE41)),0),0)</f>
        <v>0</v>
      </c>
      <c r="AE41" s="41">
        <f t="shared" si="10"/>
        <v>1</v>
      </c>
      <c r="AF41" s="41"/>
      <c r="AG41" s="41">
        <f>+IF(AD41&gt;0,INT(($AD$4-B41)/VLOOKUP($B$2,Segédlet!$A$23:$B$29,2,FALSE)),0)</f>
        <v>0</v>
      </c>
      <c r="AH41" s="47">
        <f t="shared" si="11"/>
        <v>0.7007575757575758</v>
      </c>
      <c r="AI41" s="39"/>
      <c r="AJ41" s="39">
        <f t="shared" si="12"/>
        <v>0</v>
      </c>
      <c r="AK41" s="209">
        <f t="shared" si="13"/>
        <v>0.7007575757575758</v>
      </c>
    </row>
    <row r="42" spans="1:37" ht="15" customHeight="1">
      <c r="A42" s="187"/>
      <c r="B42" s="153">
        <f t="shared" si="2"/>
        <v>36</v>
      </c>
      <c r="C42" s="154" t="str">
        <f t="shared" si="3"/>
        <v/>
      </c>
      <c r="D42" s="144" t="s">
        <v>482</v>
      </c>
      <c r="E42" s="145" t="s">
        <v>387</v>
      </c>
      <c r="F42" s="146" t="s">
        <v>388</v>
      </c>
      <c r="G42" s="147" t="str">
        <f t="shared" si="4"/>
        <v>DROBISZ Lubomír</v>
      </c>
      <c r="H42" s="148" t="str">
        <f>+IF(YEAR(Címlap!$B$5)-M42&gt;18,"","J")</f>
        <v/>
      </c>
      <c r="I42" s="113"/>
      <c r="J42" s="113" t="s">
        <v>138</v>
      </c>
      <c r="K42" s="183" t="s">
        <v>450</v>
      </c>
      <c r="L42" s="114">
        <v>30552</v>
      </c>
      <c r="M42" s="114">
        <v>1963</v>
      </c>
      <c r="N42" s="120">
        <v>225</v>
      </c>
      <c r="O42" s="116">
        <v>180</v>
      </c>
      <c r="P42" s="116">
        <v>180</v>
      </c>
      <c r="Q42" s="116">
        <v>180</v>
      </c>
      <c r="R42" s="116">
        <v>145</v>
      </c>
      <c r="S42" s="116">
        <v>0</v>
      </c>
      <c r="T42" s="226">
        <v>0</v>
      </c>
      <c r="U42" s="149">
        <f t="shared" si="5"/>
        <v>910</v>
      </c>
      <c r="V42" s="123"/>
      <c r="W42" s="156"/>
      <c r="X42" s="161"/>
      <c r="Y42" s="150">
        <f t="shared" si="6"/>
        <v>910</v>
      </c>
      <c r="Z42" s="155">
        <f t="shared" si="14"/>
        <v>0</v>
      </c>
      <c r="AA42" s="152">
        <f t="shared" si="8"/>
        <v>0.68939393939393945</v>
      </c>
      <c r="AB42" s="50" t="str">
        <f t="shared" si="9"/>
        <v>F1B</v>
      </c>
      <c r="AC42" s="50" t="s">
        <v>609</v>
      </c>
      <c r="AD42" s="41">
        <f>+IF(AND(OR(B42&lt;=$AG$4,U42=$U$6),B42&lt;15),ROUNDUP(AVERAGEIFS(Segédlet!$B$6:$B$19,Segédlet!$A$6:$A$19,"&gt;="&amp;$B42,Segédlet!$A$6:$A$19,"&lt;"&amp;($B42+$AE42)),0),0)</f>
        <v>0</v>
      </c>
      <c r="AE42" s="41">
        <f t="shared" si="10"/>
        <v>1</v>
      </c>
      <c r="AF42" s="41"/>
      <c r="AG42" s="41">
        <f>+IF(AD42&gt;0,INT(($AD$4-B42)/VLOOKUP($B$2,Segédlet!$A$23:$B$29,2,FALSE)),0)</f>
        <v>0</v>
      </c>
      <c r="AH42" s="47">
        <f t="shared" si="11"/>
        <v>0.68939393939393945</v>
      </c>
      <c r="AI42" s="39"/>
      <c r="AJ42" s="39">
        <f t="shared" si="12"/>
        <v>0</v>
      </c>
      <c r="AK42" s="209">
        <f t="shared" si="13"/>
        <v>0.68939393939393945</v>
      </c>
    </row>
    <row r="43" spans="1:37" ht="15" customHeight="1">
      <c r="A43" s="187"/>
      <c r="B43" s="153">
        <f t="shared" si="2"/>
        <v>37</v>
      </c>
      <c r="C43" s="154" t="str">
        <f t="shared" si="3"/>
        <v/>
      </c>
      <c r="D43" s="144" t="s">
        <v>135</v>
      </c>
      <c r="E43" s="145" t="s">
        <v>264</v>
      </c>
      <c r="F43" s="146" t="s">
        <v>265</v>
      </c>
      <c r="G43" s="147" t="str">
        <f t="shared" si="4"/>
        <v>LAMERS Kevin</v>
      </c>
      <c r="H43" s="148" t="str">
        <f>+IF(YEAR(Címlap!$B$5)-M43&gt;18,"","J")</f>
        <v/>
      </c>
      <c r="I43" s="158"/>
      <c r="J43" s="159" t="s">
        <v>114</v>
      </c>
      <c r="K43" s="178">
        <v>84328</v>
      </c>
      <c r="L43" s="160">
        <v>84328</v>
      </c>
      <c r="M43" s="162">
        <v>1990</v>
      </c>
      <c r="N43" s="120">
        <v>240</v>
      </c>
      <c r="O43" s="116">
        <v>180</v>
      </c>
      <c r="P43" s="116">
        <v>114</v>
      </c>
      <c r="Q43" s="116">
        <v>180</v>
      </c>
      <c r="R43" s="116">
        <v>13</v>
      </c>
      <c r="S43" s="116">
        <v>0</v>
      </c>
      <c r="T43" s="226">
        <v>0</v>
      </c>
      <c r="U43" s="149">
        <f t="shared" si="5"/>
        <v>727</v>
      </c>
      <c r="V43" s="123"/>
      <c r="W43" s="156"/>
      <c r="X43" s="161"/>
      <c r="Y43" s="150">
        <f t="shared" si="6"/>
        <v>727</v>
      </c>
      <c r="Z43" s="155">
        <f t="shared" si="14"/>
        <v>0</v>
      </c>
      <c r="AA43" s="152">
        <f t="shared" si="8"/>
        <v>0.55075757575757578</v>
      </c>
      <c r="AB43" s="50" t="str">
        <f t="shared" si="9"/>
        <v>F1B</v>
      </c>
      <c r="AC43" s="50" t="s">
        <v>609</v>
      </c>
      <c r="AD43" s="41">
        <f>+IF(AND(OR(B43&lt;=$AG$4,U43=$U$6),B43&lt;15),ROUNDUP(AVERAGEIFS(Segédlet!$B$6:$B$19,Segédlet!$A$6:$A$19,"&gt;="&amp;$B43,Segédlet!$A$6:$A$19,"&lt;"&amp;($B43+$AE43)),0),0)</f>
        <v>0</v>
      </c>
      <c r="AE43" s="41">
        <f t="shared" si="10"/>
        <v>1</v>
      </c>
      <c r="AF43" s="41"/>
      <c r="AG43" s="41">
        <f>+IF(AD43&gt;0,INT(($AD$4-B43)/VLOOKUP($B$2,Segédlet!$A$23:$B$29,2,FALSE)),0)</f>
        <v>0</v>
      </c>
      <c r="AH43" s="47">
        <f t="shared" si="11"/>
        <v>0.55075757575757578</v>
      </c>
      <c r="AI43" s="39"/>
      <c r="AJ43" s="39">
        <f t="shared" si="12"/>
        <v>0</v>
      </c>
      <c r="AK43" s="209">
        <f t="shared" si="13"/>
        <v>0.55075757575757578</v>
      </c>
    </row>
    <row r="44" spans="1:37" ht="15" customHeight="1">
      <c r="A44" s="186"/>
      <c r="B44" s="153">
        <f t="shared" si="2"/>
        <v>38</v>
      </c>
      <c r="C44" s="154" t="str">
        <f t="shared" si="3"/>
        <v/>
      </c>
      <c r="D44" s="144" t="s">
        <v>118</v>
      </c>
      <c r="E44" s="145" t="s">
        <v>420</v>
      </c>
      <c r="F44" s="146" t="s">
        <v>421</v>
      </c>
      <c r="G44" s="147" t="str">
        <f t="shared" si="4"/>
        <v>BORTNE Tor</v>
      </c>
      <c r="H44" s="148" t="str">
        <f>+IF(YEAR(Címlap!$B$5)-M44&gt;18,"","J")</f>
        <v/>
      </c>
      <c r="I44" s="158"/>
      <c r="J44" s="159" t="s">
        <v>140</v>
      </c>
      <c r="K44" s="178">
        <v>1323</v>
      </c>
      <c r="L44" s="160">
        <v>63037</v>
      </c>
      <c r="M44" s="162">
        <v>1944</v>
      </c>
      <c r="N44" s="120">
        <v>240</v>
      </c>
      <c r="O44" s="116">
        <v>21</v>
      </c>
      <c r="P44" s="116">
        <v>0</v>
      </c>
      <c r="Q44" s="116">
        <v>0</v>
      </c>
      <c r="R44" s="116">
        <v>0</v>
      </c>
      <c r="S44" s="116">
        <v>0</v>
      </c>
      <c r="T44" s="226">
        <v>0</v>
      </c>
      <c r="U44" s="149">
        <f t="shared" si="5"/>
        <v>261</v>
      </c>
      <c r="V44" s="123"/>
      <c r="W44" s="156"/>
      <c r="X44" s="161"/>
      <c r="Y44" s="150">
        <f t="shared" si="6"/>
        <v>261</v>
      </c>
      <c r="Z44" s="155">
        <f t="shared" si="14"/>
        <v>0</v>
      </c>
      <c r="AA44" s="152">
        <f t="shared" si="8"/>
        <v>0.19772727272727272</v>
      </c>
      <c r="AB44" s="50" t="str">
        <f t="shared" si="9"/>
        <v>F1B</v>
      </c>
      <c r="AC44" s="50" t="s">
        <v>609</v>
      </c>
      <c r="AD44" s="41">
        <f>+IF(AND(OR(B44&lt;=$AG$4,U44=$U$6),B44&lt;15),ROUNDUP(AVERAGEIFS(Segédlet!$B$6:$B$19,Segédlet!$A$6:$A$19,"&gt;="&amp;$B44,Segédlet!$A$6:$A$19,"&lt;"&amp;($B44+$AE44)),0),0)</f>
        <v>0</v>
      </c>
      <c r="AE44" s="41">
        <f t="shared" si="10"/>
        <v>1</v>
      </c>
      <c r="AF44" s="41"/>
      <c r="AG44" s="41">
        <f>+IF(AD44&gt;0,INT(($AD$4-B44)/VLOOKUP($B$2,Segédlet!$A$23:$B$29,2,FALSE)),0)</f>
        <v>0</v>
      </c>
      <c r="AH44" s="47">
        <f t="shared" si="11"/>
        <v>0.19772727272727272</v>
      </c>
      <c r="AI44" s="39"/>
      <c r="AJ44" s="39">
        <f t="shared" si="12"/>
        <v>0</v>
      </c>
      <c r="AK44" s="209">
        <f t="shared" si="13"/>
        <v>0.19772727272727272</v>
      </c>
    </row>
    <row r="45" spans="1:37" ht="15" customHeight="1">
      <c r="A45" s="186"/>
      <c r="B45" s="153">
        <f t="shared" si="2"/>
        <v>39</v>
      </c>
      <c r="C45" s="154" t="str">
        <f t="shared" si="3"/>
        <v/>
      </c>
      <c r="D45" s="144" t="s">
        <v>628</v>
      </c>
      <c r="E45" s="145" t="s">
        <v>685</v>
      </c>
      <c r="F45" s="146" t="s">
        <v>298</v>
      </c>
      <c r="G45" s="147" t="str">
        <f t="shared" si="4"/>
        <v>ISHCHENKO Oleh</v>
      </c>
      <c r="H45" s="148" t="str">
        <f>+IF(YEAR(Címlap!$B$5)-M45&gt;18,"","J")</f>
        <v/>
      </c>
      <c r="I45" s="158"/>
      <c r="J45" s="159" t="s">
        <v>111</v>
      </c>
      <c r="K45" s="178" t="s">
        <v>686</v>
      </c>
      <c r="L45" s="160">
        <v>91847</v>
      </c>
      <c r="M45" s="162"/>
      <c r="N45" s="120">
        <v>240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226">
        <v>0</v>
      </c>
      <c r="U45" s="149">
        <f t="shared" si="5"/>
        <v>240</v>
      </c>
      <c r="V45" s="123"/>
      <c r="W45" s="156"/>
      <c r="X45" s="161"/>
      <c r="Y45" s="150">
        <f t="shared" si="6"/>
        <v>240</v>
      </c>
      <c r="Z45" s="155">
        <f t="shared" si="14"/>
        <v>0</v>
      </c>
      <c r="AA45" s="152">
        <f t="shared" si="8"/>
        <v>0.18181818181818182</v>
      </c>
      <c r="AB45" s="50" t="str">
        <f t="shared" si="9"/>
        <v>F1B</v>
      </c>
      <c r="AC45" s="50" t="s">
        <v>609</v>
      </c>
      <c r="AD45" s="41">
        <f>+IF(AND(OR(B45&lt;=$AG$4,U45=$U$6),B45&lt;15),ROUNDUP(AVERAGEIFS(Segédlet!$B$6:$B$19,Segédlet!$A$6:$A$19,"&gt;="&amp;$B45,Segédlet!$A$6:$A$19,"&lt;"&amp;($B45+$AE45)),0),0)</f>
        <v>0</v>
      </c>
      <c r="AE45" s="41">
        <f t="shared" si="10"/>
        <v>1</v>
      </c>
      <c r="AF45" s="41"/>
      <c r="AG45" s="41">
        <f>+IF(AD45&gt;0,INT(($AD$4-B45)/VLOOKUP($B$2,Segédlet!$A$23:$B$29,2,FALSE)),0)</f>
        <v>0</v>
      </c>
      <c r="AH45" s="47">
        <f t="shared" si="11"/>
        <v>0.18181818181818182</v>
      </c>
      <c r="AI45" s="39"/>
      <c r="AJ45" s="39">
        <f t="shared" si="12"/>
        <v>0</v>
      </c>
      <c r="AK45" s="209">
        <f t="shared" si="13"/>
        <v>0.18181818181818182</v>
      </c>
    </row>
    <row r="46" spans="1:37" ht="15" customHeight="1">
      <c r="A46" s="187"/>
      <c r="B46" s="153" t="str">
        <f t="shared" si="2"/>
        <v/>
      </c>
      <c r="C46" s="154" t="str">
        <f t="shared" si="3"/>
        <v/>
      </c>
      <c r="D46" s="144" t="s">
        <v>477</v>
      </c>
      <c r="E46" s="145" t="s">
        <v>400</v>
      </c>
      <c r="F46" s="157" t="s">
        <v>401</v>
      </c>
      <c r="G46" s="147" t="str">
        <f t="shared" si="4"/>
        <v>PEERS Russell</v>
      </c>
      <c r="H46" s="148" t="str">
        <f>+IF(YEAR(Címlap!$B$5)-M46&gt;18,"","J")</f>
        <v/>
      </c>
      <c r="I46" s="113"/>
      <c r="J46" s="113" t="s">
        <v>161</v>
      </c>
      <c r="K46" s="183">
        <v>27418</v>
      </c>
      <c r="L46" s="114">
        <v>29437</v>
      </c>
      <c r="M46" s="114">
        <v>1944</v>
      </c>
      <c r="N46" s="120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226">
        <v>0</v>
      </c>
      <c r="U46" s="149">
        <f t="shared" si="5"/>
        <v>0</v>
      </c>
      <c r="V46" s="123"/>
      <c r="W46" s="116"/>
      <c r="X46" s="117"/>
      <c r="Y46" s="150">
        <f t="shared" si="6"/>
        <v>0</v>
      </c>
      <c r="Z46" s="155">
        <f t="shared" si="14"/>
        <v>0</v>
      </c>
      <c r="AA46" s="152">
        <f t="shared" si="8"/>
        <v>0</v>
      </c>
      <c r="AB46" s="50" t="str">
        <f t="shared" si="9"/>
        <v>F1B</v>
      </c>
      <c r="AC46" s="50" t="s">
        <v>609</v>
      </c>
      <c r="AD46" s="41">
        <f>+IF(AND(OR(B46&lt;=$AG$4,U46=$U$6),B46&lt;15),ROUNDUP(AVERAGEIFS(Segédlet!$B$6:$B$19,Segédlet!$A$6:$A$19,"&gt;="&amp;$B46,Segédlet!$A$6:$A$19,"&lt;"&amp;($B46+$AE46)),0),0)</f>
        <v>0</v>
      </c>
      <c r="AE46" s="41">
        <f t="shared" si="10"/>
        <v>56</v>
      </c>
      <c r="AF46" s="41"/>
      <c r="AG46" s="41">
        <f>+IF(AD46&gt;0,INT(($AD$4-B46)/VLOOKUP($B$2,Segédlet!$A$23:$B$29,2,FALSE)),0)</f>
        <v>0</v>
      </c>
      <c r="AH46" s="47" t="str">
        <f t="shared" si="11"/>
        <v/>
      </c>
      <c r="AI46" s="39"/>
      <c r="AJ46" s="39">
        <f t="shared" si="12"/>
        <v>0</v>
      </c>
      <c r="AK46" s="209">
        <f t="shared" si="13"/>
        <v>0</v>
      </c>
    </row>
    <row r="47" spans="1:37" ht="15" customHeight="1" thickBot="1">
      <c r="A47" s="187"/>
      <c r="B47" s="153" t="str">
        <f t="shared" si="2"/>
        <v/>
      </c>
      <c r="C47" s="154" t="str">
        <f t="shared" si="3"/>
        <v/>
      </c>
      <c r="D47" s="144" t="s">
        <v>129</v>
      </c>
      <c r="E47" s="145" t="s">
        <v>402</v>
      </c>
      <c r="F47" s="157" t="s">
        <v>403</v>
      </c>
      <c r="G47" s="147" t="str">
        <f t="shared" si="4"/>
        <v>PIETRZAK Pawel</v>
      </c>
      <c r="H47" s="148" t="str">
        <f>+IF(YEAR(Címlap!$B$5)-M47&gt;18,"","J")</f>
        <v/>
      </c>
      <c r="I47" s="113"/>
      <c r="J47" s="113" t="s">
        <v>161</v>
      </c>
      <c r="K47" s="182">
        <v>206256</v>
      </c>
      <c r="L47" s="169">
        <v>121273</v>
      </c>
      <c r="M47" s="114">
        <v>1985</v>
      </c>
      <c r="N47" s="120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226">
        <v>0</v>
      </c>
      <c r="U47" s="149">
        <f t="shared" si="5"/>
        <v>0</v>
      </c>
      <c r="V47" s="123"/>
      <c r="W47" s="116"/>
      <c r="X47" s="117"/>
      <c r="Y47" s="150">
        <f t="shared" si="6"/>
        <v>0</v>
      </c>
      <c r="Z47" s="155">
        <f t="shared" si="14"/>
        <v>0</v>
      </c>
      <c r="AA47" s="152">
        <f t="shared" si="8"/>
        <v>0</v>
      </c>
      <c r="AB47" s="50" t="str">
        <f t="shared" si="9"/>
        <v>F1B</v>
      </c>
      <c r="AC47" s="50" t="s">
        <v>609</v>
      </c>
      <c r="AD47" s="41">
        <f>+IF(AND(OR(B47&lt;=$AG$4,U47=$U$6),B47&lt;15),ROUNDUP(AVERAGEIFS(Segédlet!$B$6:$B$19,Segédlet!$A$6:$A$19,"&gt;="&amp;$B47,Segédlet!$A$6:$A$19,"&lt;"&amp;($B47+$AE47)),0),0)</f>
        <v>0</v>
      </c>
      <c r="AE47" s="41">
        <f t="shared" si="10"/>
        <v>56</v>
      </c>
      <c r="AF47" s="41"/>
      <c r="AG47" s="41">
        <f>+IF(AD47&gt;0,INT(($AD$4-B47)/VLOOKUP($B$2,Segédlet!$A$23:$B$29,2,FALSE)),0)</f>
        <v>0</v>
      </c>
      <c r="AH47" s="47" t="str">
        <f t="shared" si="11"/>
        <v/>
      </c>
      <c r="AI47" s="39"/>
      <c r="AJ47" s="39">
        <f t="shared" si="12"/>
        <v>0</v>
      </c>
      <c r="AK47" s="209">
        <f t="shared" si="13"/>
        <v>0</v>
      </c>
    </row>
    <row r="48" spans="1:37" ht="15" hidden="1" customHeight="1">
      <c r="A48" s="191"/>
      <c r="B48" s="153" t="str">
        <f t="shared" si="2"/>
        <v/>
      </c>
      <c r="C48" s="154" t="str">
        <f t="shared" si="3"/>
        <v/>
      </c>
      <c r="D48" s="144"/>
      <c r="E48" s="145"/>
      <c r="F48" s="146"/>
      <c r="G48" s="147" t="str">
        <f t="shared" si="4"/>
        <v xml:space="preserve"> </v>
      </c>
      <c r="H48" s="148" t="str">
        <f>+IF(YEAR(Címlap!$B$5)-M48&gt;18,"","J")</f>
        <v/>
      </c>
      <c r="I48" s="158"/>
      <c r="J48" s="159"/>
      <c r="K48" s="178"/>
      <c r="L48" s="160"/>
      <c r="M48" s="160"/>
      <c r="N48" s="120"/>
      <c r="O48" s="116"/>
      <c r="P48" s="116"/>
      <c r="Q48" s="116"/>
      <c r="R48" s="116"/>
      <c r="S48" s="116"/>
      <c r="T48" s="226"/>
      <c r="U48" s="149">
        <f t="shared" si="5"/>
        <v>0</v>
      </c>
      <c r="V48" s="123"/>
      <c r="W48" s="156"/>
      <c r="X48" s="117"/>
      <c r="Y48" s="150">
        <f t="shared" si="6"/>
        <v>0</v>
      </c>
      <c r="Z48" s="155">
        <f t="shared" si="14"/>
        <v>0</v>
      </c>
      <c r="AA48" s="152">
        <f t="shared" si="8"/>
        <v>0</v>
      </c>
      <c r="AB48" s="50" t="str">
        <f t="shared" si="9"/>
        <v>F1B</v>
      </c>
      <c r="AC48" s="50" t="s">
        <v>609</v>
      </c>
      <c r="AD48" s="41">
        <f>+IF(AND(OR(B48&lt;=$AG$4,U48=$U$6),B48&lt;15),ROUNDUP(AVERAGEIFS(Segédlet!$B$6:$B$19,Segédlet!$A$6:$A$19,"&gt;="&amp;$B48,Segédlet!$A$6:$A$19,"&lt;"&amp;($B48+$AE48)),0),0)</f>
        <v>0</v>
      </c>
      <c r="AE48" s="41">
        <f t="shared" si="10"/>
        <v>56</v>
      </c>
      <c r="AF48" s="41"/>
      <c r="AG48" s="41">
        <f>+IF(AD48&gt;0,INT(($AD$4-B48)/VLOOKUP($B$2,Segédlet!$A$23:$B$29,2,FALSE)),0)</f>
        <v>0</v>
      </c>
      <c r="AH48" s="47" t="str">
        <f t="shared" si="11"/>
        <v/>
      </c>
      <c r="AI48" s="39"/>
      <c r="AJ48" s="39">
        <f t="shared" si="12"/>
        <v>0</v>
      </c>
      <c r="AK48" s="209">
        <f t="shared" si="13"/>
        <v>0</v>
      </c>
    </row>
    <row r="49" spans="1:37" ht="15" hidden="1" customHeight="1">
      <c r="A49" s="191"/>
      <c r="B49" s="153" t="str">
        <f t="shared" si="2"/>
        <v/>
      </c>
      <c r="C49" s="154" t="str">
        <f t="shared" si="3"/>
        <v/>
      </c>
      <c r="D49" s="144"/>
      <c r="E49" s="145"/>
      <c r="F49" s="146"/>
      <c r="G49" s="147" t="str">
        <f t="shared" si="4"/>
        <v xml:space="preserve"> </v>
      </c>
      <c r="H49" s="148" t="str">
        <f>+IF(YEAR(Címlap!$B$5)-M49&gt;18,"","J")</f>
        <v/>
      </c>
      <c r="I49" s="158"/>
      <c r="J49" s="159"/>
      <c r="K49" s="178"/>
      <c r="L49" s="160"/>
      <c r="M49" s="160"/>
      <c r="N49" s="120"/>
      <c r="O49" s="116"/>
      <c r="P49" s="116"/>
      <c r="Q49" s="116"/>
      <c r="R49" s="116"/>
      <c r="S49" s="116"/>
      <c r="T49" s="226"/>
      <c r="U49" s="149">
        <f t="shared" si="5"/>
        <v>0</v>
      </c>
      <c r="V49" s="123"/>
      <c r="W49" s="156"/>
      <c r="X49" s="161"/>
      <c r="Y49" s="150">
        <f t="shared" si="6"/>
        <v>0</v>
      </c>
      <c r="Z49" s="155">
        <f t="shared" si="14"/>
        <v>0</v>
      </c>
      <c r="AA49" s="152">
        <f t="shared" si="8"/>
        <v>0</v>
      </c>
      <c r="AB49" s="50" t="str">
        <f t="shared" si="9"/>
        <v>F1B</v>
      </c>
      <c r="AC49" s="50" t="s">
        <v>609</v>
      </c>
      <c r="AD49" s="41">
        <f>+IF(AND(OR(B49&lt;=$AG$4,U49=$U$6),B49&lt;15),ROUNDUP(AVERAGEIFS(Segédlet!$B$6:$B$19,Segédlet!$A$6:$A$19,"&gt;="&amp;$B49,Segédlet!$A$6:$A$19,"&lt;"&amp;($B49+$AE49)),0),0)</f>
        <v>0</v>
      </c>
      <c r="AE49" s="41">
        <f t="shared" si="10"/>
        <v>56</v>
      </c>
      <c r="AF49" s="41"/>
      <c r="AG49" s="41">
        <f>+IF(AD49&gt;0,INT(($AD$4-B49)/VLOOKUP($B$2,Segédlet!$A$23:$B$29,2,FALSE)),0)</f>
        <v>0</v>
      </c>
      <c r="AH49" s="47" t="str">
        <f t="shared" si="11"/>
        <v/>
      </c>
      <c r="AI49" s="39"/>
      <c r="AJ49" s="39">
        <f t="shared" si="12"/>
        <v>0</v>
      </c>
      <c r="AK49" s="209">
        <f t="shared" si="13"/>
        <v>0</v>
      </c>
    </row>
    <row r="50" spans="1:37" ht="15" hidden="1" customHeight="1">
      <c r="A50" s="191"/>
      <c r="B50" s="153" t="str">
        <f t="shared" si="2"/>
        <v/>
      </c>
      <c r="C50" s="154" t="str">
        <f t="shared" si="3"/>
        <v/>
      </c>
      <c r="D50" s="144"/>
      <c r="E50" s="145"/>
      <c r="F50" s="146"/>
      <c r="G50" s="147" t="str">
        <f t="shared" si="4"/>
        <v xml:space="preserve"> </v>
      </c>
      <c r="H50" s="148" t="str">
        <f>+IF(YEAR(Címlap!$B$5)-M50&gt;18,"","J")</f>
        <v/>
      </c>
      <c r="I50" s="158"/>
      <c r="J50" s="159"/>
      <c r="K50" s="178"/>
      <c r="L50" s="162"/>
      <c r="M50" s="162"/>
      <c r="N50" s="120"/>
      <c r="O50" s="116"/>
      <c r="P50" s="116"/>
      <c r="Q50" s="116"/>
      <c r="R50" s="116"/>
      <c r="S50" s="116"/>
      <c r="T50" s="226"/>
      <c r="U50" s="149">
        <f t="shared" si="5"/>
        <v>0</v>
      </c>
      <c r="V50" s="123"/>
      <c r="W50" s="156"/>
      <c r="X50" s="161"/>
      <c r="Y50" s="150">
        <f t="shared" si="6"/>
        <v>0</v>
      </c>
      <c r="Z50" s="155">
        <f t="shared" si="14"/>
        <v>0</v>
      </c>
      <c r="AA50" s="152">
        <f t="shared" si="8"/>
        <v>0</v>
      </c>
      <c r="AB50" s="50" t="str">
        <f t="shared" si="9"/>
        <v>F1B</v>
      </c>
      <c r="AC50" s="50" t="s">
        <v>609</v>
      </c>
      <c r="AD50" s="41">
        <f>+IF(AND(OR(B50&lt;=$AG$4,U50=$U$6),B50&lt;15),ROUNDUP(AVERAGEIFS(Segédlet!$B$6:$B$19,Segédlet!$A$6:$A$19,"&gt;="&amp;$B50,Segédlet!$A$6:$A$19,"&lt;"&amp;($B50+$AE50)),0),0)</f>
        <v>0</v>
      </c>
      <c r="AE50" s="41">
        <f t="shared" si="10"/>
        <v>56</v>
      </c>
      <c r="AF50" s="41"/>
      <c r="AG50" s="41">
        <f>+IF(AD50&gt;0,INT(($AD$4-B50)/VLOOKUP($B$2,Segédlet!$A$23:$B$29,2,FALSE)),0)</f>
        <v>0</v>
      </c>
      <c r="AH50" s="47" t="str">
        <f t="shared" si="11"/>
        <v/>
      </c>
      <c r="AI50" s="39"/>
      <c r="AJ50" s="39">
        <f t="shared" si="12"/>
        <v>0</v>
      </c>
      <c r="AK50" s="209">
        <f t="shared" si="13"/>
        <v>0</v>
      </c>
    </row>
    <row r="51" spans="1:37" ht="15" hidden="1" customHeight="1">
      <c r="A51" s="191"/>
      <c r="B51" s="153" t="str">
        <f t="shared" ref="B51:B55" si="15">+IF(Y51&gt;0,_xlfn.RANK.EQ(Y51,$Y$7:$Y$101),"")</f>
        <v/>
      </c>
      <c r="C51" s="154" t="str">
        <f t="shared" ref="C51:C55" si="16">IF(H51="J",_xlfn.RANK.EQ(AJ51,$AJ$7:$AJ$101),"")</f>
        <v/>
      </c>
      <c r="D51" s="144"/>
      <c r="E51" s="145"/>
      <c r="F51" s="146"/>
      <c r="G51" s="147"/>
      <c r="H51" s="148" t="str">
        <f>+IF(YEAR(Címlap!$B$5)-M51&gt;18,"","J")</f>
        <v/>
      </c>
      <c r="I51" s="158"/>
      <c r="J51" s="159"/>
      <c r="K51" s="178"/>
      <c r="L51" s="162"/>
      <c r="M51" s="162"/>
      <c r="N51" s="120"/>
      <c r="O51" s="116"/>
      <c r="P51" s="116"/>
      <c r="Q51" s="116"/>
      <c r="R51" s="116"/>
      <c r="S51" s="116"/>
      <c r="T51" s="226"/>
      <c r="U51" s="149">
        <f t="shared" ref="U51:U55" si="17">SUM(N51:T51)</f>
        <v>0</v>
      </c>
      <c r="V51" s="123"/>
      <c r="W51" s="156"/>
      <c r="X51" s="161"/>
      <c r="Y51" s="150">
        <f t="shared" ref="Y51:Y55" si="18">+U51+V51+W51+X51</f>
        <v>0</v>
      </c>
      <c r="Z51" s="155">
        <f t="shared" ref="Z51:Z55" si="19">+AD51+AG51</f>
        <v>0</v>
      </c>
      <c r="AA51" s="152">
        <f t="shared" ref="AA51:AA55" si="20">+U51/IF($U$6&gt;450,$U$6,450)</f>
        <v>0</v>
      </c>
      <c r="AB51" s="50" t="str">
        <f t="shared" ref="AB51:AB55" si="21">$B$2</f>
        <v>F1B</v>
      </c>
      <c r="AC51" s="50" t="s">
        <v>609</v>
      </c>
      <c r="AD51" s="41">
        <f>+IF(AND(OR(B51&lt;=$AG$4,U51=$U$6),B51&lt;15),ROUNDUP(AVERAGEIFS(Segédlet!$B$6:$B$19,Segédlet!$A$6:$A$19,"&gt;="&amp;$B51,Segédlet!$A$6:$A$19,"&lt;"&amp;($B51+$AE51)),0),0)</f>
        <v>0</v>
      </c>
      <c r="AE51" s="41">
        <f t="shared" ref="AE51:AE55" si="22">+COUNTIF($B$7:$B$101,B51)</f>
        <v>56</v>
      </c>
      <c r="AF51" s="41"/>
      <c r="AG51" s="41">
        <f>+IF(AD51&gt;0,INT(($AD$4-B51)/VLOOKUP($B$2,Segédlet!$A$23:$B$29,2,FALSE)),0)</f>
        <v>0</v>
      </c>
      <c r="AH51" s="47" t="str">
        <f t="shared" ref="AH51:AH55" si="23">IF($U51=0,"",$AA51)</f>
        <v/>
      </c>
      <c r="AI51" s="39"/>
      <c r="AJ51" s="39">
        <f t="shared" ref="AJ51:AJ55" si="24">+IF(H51="J",Y51,0)</f>
        <v>0</v>
      </c>
      <c r="AK51" s="209">
        <f t="shared" ref="AK51:AK55" si="25">U51/$U$6</f>
        <v>0</v>
      </c>
    </row>
    <row r="52" spans="1:37" ht="15" hidden="1" customHeight="1">
      <c r="A52" s="191"/>
      <c r="B52" s="153" t="str">
        <f t="shared" si="15"/>
        <v/>
      </c>
      <c r="C52" s="154" t="str">
        <f t="shared" si="16"/>
        <v/>
      </c>
      <c r="D52" s="144"/>
      <c r="E52" s="145"/>
      <c r="F52" s="146"/>
      <c r="G52" s="147"/>
      <c r="H52" s="148" t="str">
        <f>+IF(YEAR(Címlap!$B$5)-M52&gt;18,"","J")</f>
        <v/>
      </c>
      <c r="I52" s="158"/>
      <c r="J52" s="159"/>
      <c r="K52" s="178"/>
      <c r="L52" s="162"/>
      <c r="M52" s="162"/>
      <c r="N52" s="120"/>
      <c r="O52" s="116"/>
      <c r="P52" s="116"/>
      <c r="Q52" s="116"/>
      <c r="R52" s="116"/>
      <c r="S52" s="116"/>
      <c r="T52" s="226"/>
      <c r="U52" s="149">
        <f t="shared" si="17"/>
        <v>0</v>
      </c>
      <c r="V52" s="123"/>
      <c r="W52" s="156"/>
      <c r="X52" s="161"/>
      <c r="Y52" s="150">
        <f t="shared" si="18"/>
        <v>0</v>
      </c>
      <c r="Z52" s="155">
        <f t="shared" si="19"/>
        <v>0</v>
      </c>
      <c r="AA52" s="152">
        <f t="shared" si="20"/>
        <v>0</v>
      </c>
      <c r="AB52" s="50" t="str">
        <f t="shared" si="21"/>
        <v>F1B</v>
      </c>
      <c r="AC52" s="50" t="s">
        <v>609</v>
      </c>
      <c r="AD52" s="41">
        <f>+IF(AND(OR(B52&lt;=$AG$4,U52=$U$6),B52&lt;15),ROUNDUP(AVERAGEIFS(Segédlet!$B$6:$B$19,Segédlet!$A$6:$A$19,"&gt;="&amp;$B52,Segédlet!$A$6:$A$19,"&lt;"&amp;($B52+$AE52)),0),0)</f>
        <v>0</v>
      </c>
      <c r="AE52" s="41">
        <f t="shared" si="22"/>
        <v>56</v>
      </c>
      <c r="AF52" s="41"/>
      <c r="AG52" s="41">
        <f>+IF(AD52&gt;0,INT(($AD$4-B52)/VLOOKUP($B$2,Segédlet!$A$23:$B$29,2,FALSE)),0)</f>
        <v>0</v>
      </c>
      <c r="AH52" s="47" t="str">
        <f t="shared" si="23"/>
        <v/>
      </c>
      <c r="AI52" s="39"/>
      <c r="AJ52" s="39">
        <f t="shared" si="24"/>
        <v>0</v>
      </c>
      <c r="AK52" s="209">
        <f t="shared" si="25"/>
        <v>0</v>
      </c>
    </row>
    <row r="53" spans="1:37" ht="15" hidden="1" customHeight="1">
      <c r="A53" s="191"/>
      <c r="B53" s="153" t="str">
        <f t="shared" si="15"/>
        <v/>
      </c>
      <c r="C53" s="154" t="str">
        <f t="shared" si="16"/>
        <v/>
      </c>
      <c r="D53" s="144"/>
      <c r="E53" s="145"/>
      <c r="F53" s="146"/>
      <c r="G53" s="147"/>
      <c r="H53" s="148" t="str">
        <f>+IF(YEAR(Címlap!$B$5)-M53&gt;18,"","J")</f>
        <v/>
      </c>
      <c r="I53" s="158"/>
      <c r="J53" s="159"/>
      <c r="K53" s="178"/>
      <c r="L53" s="162"/>
      <c r="M53" s="162"/>
      <c r="N53" s="120"/>
      <c r="O53" s="116"/>
      <c r="P53" s="116"/>
      <c r="Q53" s="116"/>
      <c r="R53" s="116"/>
      <c r="S53" s="116"/>
      <c r="T53" s="226"/>
      <c r="U53" s="149">
        <f t="shared" si="17"/>
        <v>0</v>
      </c>
      <c r="V53" s="123"/>
      <c r="W53" s="156"/>
      <c r="X53" s="161"/>
      <c r="Y53" s="150">
        <f t="shared" si="18"/>
        <v>0</v>
      </c>
      <c r="Z53" s="155">
        <f t="shared" si="19"/>
        <v>0</v>
      </c>
      <c r="AA53" s="152">
        <f t="shared" si="20"/>
        <v>0</v>
      </c>
      <c r="AB53" s="50" t="str">
        <f t="shared" si="21"/>
        <v>F1B</v>
      </c>
      <c r="AC53" s="50" t="s">
        <v>609</v>
      </c>
      <c r="AD53" s="41">
        <f>+IF(AND(OR(B53&lt;=$AG$4,U53=$U$6),B53&lt;15),ROUNDUP(AVERAGEIFS(Segédlet!$B$6:$B$19,Segédlet!$A$6:$A$19,"&gt;="&amp;$B53,Segédlet!$A$6:$A$19,"&lt;"&amp;($B53+$AE53)),0),0)</f>
        <v>0</v>
      </c>
      <c r="AE53" s="41">
        <f t="shared" si="22"/>
        <v>56</v>
      </c>
      <c r="AF53" s="41"/>
      <c r="AG53" s="41">
        <f>+IF(AD53&gt;0,INT(($AD$4-B53)/VLOOKUP($B$2,Segédlet!$A$23:$B$29,2,FALSE)),0)</f>
        <v>0</v>
      </c>
      <c r="AH53" s="47" t="str">
        <f t="shared" si="23"/>
        <v/>
      </c>
      <c r="AI53" s="39"/>
      <c r="AJ53" s="39">
        <f t="shared" si="24"/>
        <v>0</v>
      </c>
      <c r="AK53" s="209">
        <f t="shared" si="25"/>
        <v>0</v>
      </c>
    </row>
    <row r="54" spans="1:37" ht="15" hidden="1" customHeight="1">
      <c r="A54" s="191"/>
      <c r="B54" s="153" t="str">
        <f t="shared" si="15"/>
        <v/>
      </c>
      <c r="C54" s="154" t="str">
        <f t="shared" si="16"/>
        <v/>
      </c>
      <c r="D54" s="144"/>
      <c r="E54" s="145"/>
      <c r="F54" s="146"/>
      <c r="G54" s="147"/>
      <c r="H54" s="148" t="str">
        <f>+IF(YEAR(Címlap!$B$5)-M54&gt;18,"","J")</f>
        <v/>
      </c>
      <c r="I54" s="113"/>
      <c r="J54" s="113"/>
      <c r="K54" s="183"/>
      <c r="L54" s="114"/>
      <c r="M54" s="114"/>
      <c r="N54" s="120"/>
      <c r="O54" s="116"/>
      <c r="P54" s="116"/>
      <c r="Q54" s="116"/>
      <c r="R54" s="116"/>
      <c r="S54" s="116"/>
      <c r="T54" s="226"/>
      <c r="U54" s="149">
        <f t="shared" si="17"/>
        <v>0</v>
      </c>
      <c r="V54" s="123"/>
      <c r="W54" s="156"/>
      <c r="X54" s="161"/>
      <c r="Y54" s="150">
        <f t="shared" si="18"/>
        <v>0</v>
      </c>
      <c r="Z54" s="155">
        <f t="shared" si="19"/>
        <v>0</v>
      </c>
      <c r="AA54" s="152">
        <f t="shared" si="20"/>
        <v>0</v>
      </c>
      <c r="AB54" s="50" t="str">
        <f t="shared" si="21"/>
        <v>F1B</v>
      </c>
      <c r="AC54" s="50" t="s">
        <v>609</v>
      </c>
      <c r="AD54" s="41">
        <f>+IF(AND(OR(B54&lt;=$AG$4,U54=$U$6),B54&lt;15),ROUNDUP(AVERAGEIFS(Segédlet!$B$6:$B$19,Segédlet!$A$6:$A$19,"&gt;="&amp;$B54,Segédlet!$A$6:$A$19,"&lt;"&amp;($B54+$AE54)),0),0)</f>
        <v>0</v>
      </c>
      <c r="AE54" s="41">
        <f t="shared" si="22"/>
        <v>56</v>
      </c>
      <c r="AF54" s="41"/>
      <c r="AG54" s="41">
        <f>+IF(AD54&gt;0,INT(($AD$4-B54)/VLOOKUP($B$2,Segédlet!$A$23:$B$29,2,FALSE)),0)</f>
        <v>0</v>
      </c>
      <c r="AH54" s="47" t="str">
        <f t="shared" si="23"/>
        <v/>
      </c>
      <c r="AI54" s="39"/>
      <c r="AJ54" s="39">
        <f t="shared" si="24"/>
        <v>0</v>
      </c>
      <c r="AK54" s="209">
        <f t="shared" si="25"/>
        <v>0</v>
      </c>
    </row>
    <row r="55" spans="1:37" ht="15" hidden="1" customHeight="1">
      <c r="A55" s="191"/>
      <c r="B55" s="153" t="str">
        <f t="shared" si="15"/>
        <v/>
      </c>
      <c r="C55" s="154" t="str">
        <f t="shared" si="16"/>
        <v/>
      </c>
      <c r="D55" s="144"/>
      <c r="E55" s="145"/>
      <c r="F55" s="146"/>
      <c r="G55" s="147"/>
      <c r="H55" s="148" t="str">
        <f>+IF(YEAR(Címlap!$B$5)-M55&gt;18,"","J")</f>
        <v/>
      </c>
      <c r="I55" s="113"/>
      <c r="J55" s="113"/>
      <c r="K55" s="182"/>
      <c r="L55" s="169"/>
      <c r="M55" s="114"/>
      <c r="N55" s="120"/>
      <c r="O55" s="116"/>
      <c r="P55" s="116"/>
      <c r="Q55" s="116"/>
      <c r="R55" s="116"/>
      <c r="S55" s="116"/>
      <c r="T55" s="226"/>
      <c r="U55" s="149">
        <f t="shared" si="17"/>
        <v>0</v>
      </c>
      <c r="V55" s="123"/>
      <c r="W55" s="156"/>
      <c r="X55" s="161"/>
      <c r="Y55" s="150">
        <f t="shared" si="18"/>
        <v>0</v>
      </c>
      <c r="Z55" s="155">
        <f t="shared" si="19"/>
        <v>0</v>
      </c>
      <c r="AA55" s="152">
        <f t="shared" si="20"/>
        <v>0</v>
      </c>
      <c r="AB55" s="50" t="str">
        <f t="shared" si="21"/>
        <v>F1B</v>
      </c>
      <c r="AC55" s="50" t="s">
        <v>609</v>
      </c>
      <c r="AD55" s="41">
        <f>+IF(AND(OR(B55&lt;=$AG$4,U55=$U$6),B55&lt;15),ROUNDUP(AVERAGEIFS(Segédlet!$B$6:$B$19,Segédlet!$A$6:$A$19,"&gt;="&amp;$B55,Segédlet!$A$6:$A$19,"&lt;"&amp;($B55+$AE55)),0),0)</f>
        <v>0</v>
      </c>
      <c r="AE55" s="41">
        <f t="shared" si="22"/>
        <v>56</v>
      </c>
      <c r="AF55" s="41"/>
      <c r="AG55" s="41">
        <f>+IF(AD55&gt;0,INT(($AD$4-B55)/VLOOKUP($B$2,Segédlet!$A$23:$B$29,2,FALSE)),0)</f>
        <v>0</v>
      </c>
      <c r="AH55" s="47" t="str">
        <f t="shared" si="23"/>
        <v/>
      </c>
      <c r="AI55" s="39"/>
      <c r="AJ55" s="39">
        <f t="shared" si="24"/>
        <v>0</v>
      </c>
      <c r="AK55" s="209">
        <f t="shared" si="25"/>
        <v>0</v>
      </c>
    </row>
    <row r="56" spans="1:37" ht="15" hidden="1" customHeight="1">
      <c r="A56" s="191"/>
      <c r="B56" s="153" t="str">
        <f t="shared" ref="B56:B70" si="26">+IF(Y56&gt;0,_xlfn.RANK.EQ(Y56,$Y$7:$Y$101),"")</f>
        <v/>
      </c>
      <c r="C56" s="154" t="str">
        <f t="shared" ref="C56:C70" si="27">IF(H56="J",_xlfn.RANK.EQ(AJ56,$AJ$7:$AJ$101),"")</f>
        <v/>
      </c>
      <c r="D56" s="144"/>
      <c r="E56" s="145"/>
      <c r="F56" s="146"/>
      <c r="G56" s="147"/>
      <c r="H56" s="148" t="str">
        <f>+IF(YEAR(Címlap!$B$5)-M56&gt;18,"","J")</f>
        <v/>
      </c>
      <c r="I56" s="158"/>
      <c r="J56" s="159"/>
      <c r="K56" s="178"/>
      <c r="L56" s="162"/>
      <c r="M56" s="162"/>
      <c r="N56" s="120"/>
      <c r="O56" s="116"/>
      <c r="P56" s="116"/>
      <c r="Q56" s="116"/>
      <c r="R56" s="116"/>
      <c r="S56" s="116"/>
      <c r="T56" s="226"/>
      <c r="U56" s="149">
        <f t="shared" ref="U56:U101" si="28">SUM(N56:T56)</f>
        <v>0</v>
      </c>
      <c r="V56" s="123"/>
      <c r="W56" s="156"/>
      <c r="X56" s="161"/>
      <c r="Y56" s="150">
        <f t="shared" ref="Y56:Y70" si="29">+U56+V56+W56+X56</f>
        <v>0</v>
      </c>
      <c r="Z56" s="155">
        <f t="shared" ref="Z56:Z71" si="30">+AD56+AG56</f>
        <v>0</v>
      </c>
      <c r="AA56" s="152">
        <f t="shared" ref="AA56:AA70" si="31">+U56/IF($U$6&gt;450,$U$6,450)</f>
        <v>0</v>
      </c>
      <c r="AB56" s="50" t="str">
        <f t="shared" ref="AB56:AB71" si="32">$B$2</f>
        <v>F1B</v>
      </c>
      <c r="AC56" s="50" t="s">
        <v>609</v>
      </c>
      <c r="AD56" s="41">
        <f>+IF(AND(OR(B56&lt;=$AG$4,U56=$U$6),B56&lt;15),ROUNDUP(AVERAGEIFS(Segédlet!$B$6:$B$19,Segédlet!$A$6:$A$19,"&gt;="&amp;$B56,Segédlet!$A$6:$A$19,"&lt;"&amp;($B56+$AE56)),0),0)</f>
        <v>0</v>
      </c>
      <c r="AE56" s="41">
        <f t="shared" ref="AE56:AE70" si="33">+COUNTIF($B$7:$B$101,B56)</f>
        <v>56</v>
      </c>
      <c r="AF56" s="41"/>
      <c r="AG56" s="41">
        <f>+IF(AD56&gt;0,INT(($AD$4-B56)/VLOOKUP($B$2,Segédlet!$A$23:$B$29,2,FALSE)),0)</f>
        <v>0</v>
      </c>
      <c r="AH56" s="47" t="str">
        <f t="shared" ref="AH56:AH70" si="34">IF($U56=0,"",$AA56)</f>
        <v/>
      </c>
      <c r="AI56" s="39"/>
      <c r="AJ56" s="39">
        <f t="shared" ref="AJ56:AJ75" si="35">+IF(H56="J",Y56,0)</f>
        <v>0</v>
      </c>
      <c r="AK56" s="209">
        <f t="shared" ref="AK56:AK71" si="36">U56/$U$6</f>
        <v>0</v>
      </c>
    </row>
    <row r="57" spans="1:37" ht="15" hidden="1" customHeight="1">
      <c r="A57" s="191"/>
      <c r="B57" s="153" t="str">
        <f t="shared" si="26"/>
        <v/>
      </c>
      <c r="C57" s="154" t="str">
        <f t="shared" si="27"/>
        <v/>
      </c>
      <c r="D57" s="144"/>
      <c r="E57" s="145"/>
      <c r="F57" s="146"/>
      <c r="G57" s="147"/>
      <c r="H57" s="148" t="str">
        <f>+IF(YEAR(Címlap!$B$5)-M57&gt;18,"","J")</f>
        <v/>
      </c>
      <c r="I57" s="158"/>
      <c r="J57" s="159"/>
      <c r="K57" s="178"/>
      <c r="L57" s="162"/>
      <c r="M57" s="162"/>
      <c r="N57" s="120"/>
      <c r="O57" s="116"/>
      <c r="P57" s="116"/>
      <c r="Q57" s="116"/>
      <c r="R57" s="116"/>
      <c r="S57" s="116"/>
      <c r="T57" s="226"/>
      <c r="U57" s="149">
        <f t="shared" si="28"/>
        <v>0</v>
      </c>
      <c r="V57" s="123"/>
      <c r="W57" s="156"/>
      <c r="X57" s="161"/>
      <c r="Y57" s="150">
        <f t="shared" si="29"/>
        <v>0</v>
      </c>
      <c r="Z57" s="155">
        <f t="shared" si="30"/>
        <v>0</v>
      </c>
      <c r="AA57" s="152">
        <f t="shared" si="31"/>
        <v>0</v>
      </c>
      <c r="AB57" s="50" t="str">
        <f t="shared" si="32"/>
        <v>F1B</v>
      </c>
      <c r="AC57" s="50" t="s">
        <v>609</v>
      </c>
      <c r="AD57" s="41">
        <f>+IF(AND(OR(B57&lt;=$AG$4,U57=$U$6),B57&lt;15),ROUNDUP(AVERAGEIFS(Segédlet!$B$6:$B$19,Segédlet!$A$6:$A$19,"&gt;="&amp;$B57,Segédlet!$A$6:$A$19,"&lt;"&amp;($B57+$AE57)),0),0)</f>
        <v>0</v>
      </c>
      <c r="AE57" s="41">
        <f t="shared" si="33"/>
        <v>56</v>
      </c>
      <c r="AF57" s="41"/>
      <c r="AG57" s="41">
        <f>+IF(AD57&gt;0,INT(($AD$4-B57)/VLOOKUP($B$2,Segédlet!$A$23:$B$29,2,FALSE)),0)</f>
        <v>0</v>
      </c>
      <c r="AH57" s="47" t="str">
        <f t="shared" si="34"/>
        <v/>
      </c>
      <c r="AI57" s="39"/>
      <c r="AJ57" s="39">
        <f t="shared" si="35"/>
        <v>0</v>
      </c>
      <c r="AK57" s="209">
        <f t="shared" si="36"/>
        <v>0</v>
      </c>
    </row>
    <row r="58" spans="1:37" ht="15" hidden="1" customHeight="1">
      <c r="A58" s="191"/>
      <c r="B58" s="153" t="str">
        <f t="shared" si="26"/>
        <v/>
      </c>
      <c r="C58" s="154" t="str">
        <f t="shared" si="27"/>
        <v/>
      </c>
      <c r="D58" s="144"/>
      <c r="E58" s="145"/>
      <c r="F58" s="146"/>
      <c r="G58" s="147"/>
      <c r="H58" s="148" t="str">
        <f>+IF(YEAR(Címlap!$B$5)-M58&gt;18,"","J")</f>
        <v/>
      </c>
      <c r="I58" s="158"/>
      <c r="J58" s="159"/>
      <c r="K58" s="178"/>
      <c r="L58" s="162"/>
      <c r="M58" s="162"/>
      <c r="N58" s="120"/>
      <c r="O58" s="116"/>
      <c r="P58" s="116"/>
      <c r="Q58" s="116"/>
      <c r="R58" s="116"/>
      <c r="S58" s="116"/>
      <c r="T58" s="226"/>
      <c r="U58" s="149">
        <f t="shared" si="28"/>
        <v>0</v>
      </c>
      <c r="V58" s="123"/>
      <c r="W58" s="156"/>
      <c r="X58" s="161"/>
      <c r="Y58" s="150">
        <f t="shared" si="29"/>
        <v>0</v>
      </c>
      <c r="Z58" s="155">
        <f t="shared" si="30"/>
        <v>0</v>
      </c>
      <c r="AA58" s="152">
        <f t="shared" si="31"/>
        <v>0</v>
      </c>
      <c r="AB58" s="50" t="str">
        <f t="shared" si="32"/>
        <v>F1B</v>
      </c>
      <c r="AC58" s="50" t="s">
        <v>609</v>
      </c>
      <c r="AD58" s="41">
        <f>+IF(AND(OR(B58&lt;=$AG$4,U58=$U$6),B58&lt;15),ROUNDUP(AVERAGEIFS(Segédlet!$B$6:$B$19,Segédlet!$A$6:$A$19,"&gt;="&amp;$B58,Segédlet!$A$6:$A$19,"&lt;"&amp;($B58+$AE58)),0),0)</f>
        <v>0</v>
      </c>
      <c r="AE58" s="41">
        <f t="shared" si="33"/>
        <v>56</v>
      </c>
      <c r="AF58" s="41"/>
      <c r="AG58" s="41">
        <f>+IF(AD58&gt;0,INT(($AD$4-B58)/VLOOKUP($B$2,Segédlet!$A$23:$B$29,2,FALSE)),0)</f>
        <v>0</v>
      </c>
      <c r="AH58" s="47" t="str">
        <f t="shared" si="34"/>
        <v/>
      </c>
      <c r="AI58" s="39"/>
      <c r="AJ58" s="39">
        <f t="shared" si="35"/>
        <v>0</v>
      </c>
      <c r="AK58" s="209">
        <f t="shared" si="36"/>
        <v>0</v>
      </c>
    </row>
    <row r="59" spans="1:37" ht="15" hidden="1" customHeight="1">
      <c r="A59" s="191"/>
      <c r="B59" s="153" t="str">
        <f t="shared" si="26"/>
        <v/>
      </c>
      <c r="C59" s="154" t="str">
        <f t="shared" si="27"/>
        <v/>
      </c>
      <c r="D59" s="144"/>
      <c r="E59" s="145"/>
      <c r="F59" s="146"/>
      <c r="G59" s="147"/>
      <c r="H59" s="148" t="str">
        <f>+IF(YEAR(Címlap!$B$5)-M59&gt;18,"","J")</f>
        <v/>
      </c>
      <c r="I59" s="158"/>
      <c r="J59" s="159"/>
      <c r="K59" s="178"/>
      <c r="L59" s="162"/>
      <c r="M59" s="162"/>
      <c r="N59" s="120"/>
      <c r="O59" s="116"/>
      <c r="P59" s="116"/>
      <c r="Q59" s="116"/>
      <c r="R59" s="116"/>
      <c r="S59" s="116"/>
      <c r="T59" s="226"/>
      <c r="U59" s="149">
        <f t="shared" si="28"/>
        <v>0</v>
      </c>
      <c r="V59" s="123"/>
      <c r="W59" s="156"/>
      <c r="X59" s="161"/>
      <c r="Y59" s="150">
        <f t="shared" si="29"/>
        <v>0</v>
      </c>
      <c r="Z59" s="155">
        <f t="shared" si="30"/>
        <v>0</v>
      </c>
      <c r="AA59" s="152">
        <f t="shared" si="31"/>
        <v>0</v>
      </c>
      <c r="AB59" s="50" t="str">
        <f t="shared" si="32"/>
        <v>F1B</v>
      </c>
      <c r="AC59" s="50" t="s">
        <v>609</v>
      </c>
      <c r="AD59" s="41">
        <f>+IF(AND(OR(B59&lt;=$AG$4,U59=$U$6),B59&lt;15),ROUNDUP(AVERAGEIFS(Segédlet!$B$6:$B$19,Segédlet!$A$6:$A$19,"&gt;="&amp;$B59,Segédlet!$A$6:$A$19,"&lt;"&amp;($B59+$AE59)),0),0)</f>
        <v>0</v>
      </c>
      <c r="AE59" s="41">
        <f t="shared" si="33"/>
        <v>56</v>
      </c>
      <c r="AF59" s="41"/>
      <c r="AG59" s="41">
        <f>+IF(AD59&gt;0,INT(($AD$4-B59)/VLOOKUP($B$2,Segédlet!$A$23:$B$29,2,FALSE)),0)</f>
        <v>0</v>
      </c>
      <c r="AH59" s="47" t="str">
        <f t="shared" si="34"/>
        <v/>
      </c>
      <c r="AI59" s="39"/>
      <c r="AJ59" s="39">
        <f t="shared" si="35"/>
        <v>0</v>
      </c>
      <c r="AK59" s="209">
        <f t="shared" si="36"/>
        <v>0</v>
      </c>
    </row>
    <row r="60" spans="1:37" ht="15" hidden="1" customHeight="1">
      <c r="A60" s="191"/>
      <c r="B60" s="153" t="str">
        <f t="shared" si="26"/>
        <v/>
      </c>
      <c r="C60" s="154" t="str">
        <f t="shared" si="27"/>
        <v/>
      </c>
      <c r="D60" s="144"/>
      <c r="E60" s="145"/>
      <c r="F60" s="146"/>
      <c r="G60" s="147"/>
      <c r="H60" s="148" t="str">
        <f>+IF(YEAR(Címlap!$B$5)-M60&gt;18,"","J")</f>
        <v/>
      </c>
      <c r="I60" s="158"/>
      <c r="J60" s="159"/>
      <c r="K60" s="178"/>
      <c r="L60" s="162"/>
      <c r="M60" s="162"/>
      <c r="N60" s="120"/>
      <c r="O60" s="116"/>
      <c r="P60" s="116"/>
      <c r="Q60" s="116"/>
      <c r="R60" s="116"/>
      <c r="S60" s="116"/>
      <c r="T60" s="226"/>
      <c r="U60" s="149">
        <f t="shared" si="28"/>
        <v>0</v>
      </c>
      <c r="V60" s="123"/>
      <c r="W60" s="156"/>
      <c r="X60" s="161"/>
      <c r="Y60" s="150">
        <f t="shared" si="29"/>
        <v>0</v>
      </c>
      <c r="Z60" s="155">
        <f t="shared" si="30"/>
        <v>0</v>
      </c>
      <c r="AA60" s="152">
        <f t="shared" si="31"/>
        <v>0</v>
      </c>
      <c r="AB60" s="50" t="str">
        <f t="shared" si="32"/>
        <v>F1B</v>
      </c>
      <c r="AC60" s="50" t="s">
        <v>609</v>
      </c>
      <c r="AD60" s="41">
        <f>+IF(AND(OR(B60&lt;=$AG$4,U60=$U$6),B60&lt;15),ROUNDUP(AVERAGEIFS(Segédlet!$B$6:$B$19,Segédlet!$A$6:$A$19,"&gt;="&amp;$B60,Segédlet!$A$6:$A$19,"&lt;"&amp;($B60+$AE60)),0),0)</f>
        <v>0</v>
      </c>
      <c r="AE60" s="41">
        <f t="shared" si="33"/>
        <v>56</v>
      </c>
      <c r="AF60" s="41"/>
      <c r="AG60" s="41">
        <f>+IF(AD60&gt;0,INT(($AD$4-B60)/VLOOKUP($B$2,Segédlet!$A$23:$B$29,2,FALSE)),0)</f>
        <v>0</v>
      </c>
      <c r="AH60" s="47" t="str">
        <f t="shared" si="34"/>
        <v/>
      </c>
      <c r="AI60" s="39"/>
      <c r="AJ60" s="39">
        <f t="shared" si="35"/>
        <v>0</v>
      </c>
      <c r="AK60" s="209">
        <f t="shared" si="36"/>
        <v>0</v>
      </c>
    </row>
    <row r="61" spans="1:37" ht="15" hidden="1" customHeight="1">
      <c r="A61" s="191"/>
      <c r="B61" s="153" t="str">
        <f t="shared" si="26"/>
        <v/>
      </c>
      <c r="C61" s="154" t="str">
        <f t="shared" si="27"/>
        <v/>
      </c>
      <c r="D61" s="144"/>
      <c r="E61" s="145"/>
      <c r="F61" s="146"/>
      <c r="G61" s="147"/>
      <c r="H61" s="148" t="str">
        <f>+IF(YEAR(Címlap!$B$5)-M61&gt;18,"","J")</f>
        <v/>
      </c>
      <c r="I61" s="158"/>
      <c r="J61" s="159"/>
      <c r="K61" s="178"/>
      <c r="L61" s="162"/>
      <c r="M61" s="162"/>
      <c r="N61" s="120"/>
      <c r="O61" s="116"/>
      <c r="P61" s="116"/>
      <c r="Q61" s="116"/>
      <c r="R61" s="116"/>
      <c r="S61" s="116"/>
      <c r="T61" s="226"/>
      <c r="U61" s="149">
        <f t="shared" si="28"/>
        <v>0</v>
      </c>
      <c r="V61" s="123"/>
      <c r="W61" s="156"/>
      <c r="X61" s="161"/>
      <c r="Y61" s="150">
        <f t="shared" si="29"/>
        <v>0</v>
      </c>
      <c r="Z61" s="155">
        <f t="shared" si="30"/>
        <v>0</v>
      </c>
      <c r="AA61" s="152">
        <f t="shared" si="31"/>
        <v>0</v>
      </c>
      <c r="AB61" s="50" t="str">
        <f t="shared" si="32"/>
        <v>F1B</v>
      </c>
      <c r="AC61" s="50" t="s">
        <v>609</v>
      </c>
      <c r="AD61" s="41">
        <f>+IF(AND(OR(B61&lt;=$AG$4,U61=$U$6),B61&lt;15),ROUNDUP(AVERAGEIFS(Segédlet!$B$6:$B$19,Segédlet!$A$6:$A$19,"&gt;="&amp;$B61,Segédlet!$A$6:$A$19,"&lt;"&amp;($B61+$AE61)),0),0)</f>
        <v>0</v>
      </c>
      <c r="AE61" s="41">
        <f t="shared" si="33"/>
        <v>56</v>
      </c>
      <c r="AF61" s="41"/>
      <c r="AG61" s="41">
        <f>+IF(AD61&gt;0,INT(($AD$4-B61)/VLOOKUP($B$2,Segédlet!$A$23:$B$29,2,FALSE)),0)</f>
        <v>0</v>
      </c>
      <c r="AH61" s="47" t="str">
        <f t="shared" si="34"/>
        <v/>
      </c>
      <c r="AI61" s="39"/>
      <c r="AJ61" s="39">
        <f t="shared" si="35"/>
        <v>0</v>
      </c>
      <c r="AK61" s="209">
        <f t="shared" si="36"/>
        <v>0</v>
      </c>
    </row>
    <row r="62" spans="1:37" ht="15" hidden="1" customHeight="1">
      <c r="A62" s="191"/>
      <c r="B62" s="153" t="str">
        <f t="shared" si="26"/>
        <v/>
      </c>
      <c r="C62" s="154" t="str">
        <f t="shared" si="27"/>
        <v/>
      </c>
      <c r="D62" s="144"/>
      <c r="E62" s="145"/>
      <c r="F62" s="146"/>
      <c r="G62" s="147"/>
      <c r="H62" s="148" t="str">
        <f>+IF(YEAR(Címlap!$B$5)-M62&gt;18,"","J")</f>
        <v/>
      </c>
      <c r="I62" s="158"/>
      <c r="J62" s="159"/>
      <c r="K62" s="178"/>
      <c r="L62" s="162"/>
      <c r="M62" s="162"/>
      <c r="N62" s="120"/>
      <c r="O62" s="116"/>
      <c r="P62" s="116"/>
      <c r="Q62" s="116"/>
      <c r="R62" s="116"/>
      <c r="S62" s="116"/>
      <c r="T62" s="226"/>
      <c r="U62" s="149">
        <f t="shared" si="28"/>
        <v>0</v>
      </c>
      <c r="V62" s="123"/>
      <c r="W62" s="156"/>
      <c r="X62" s="161"/>
      <c r="Y62" s="150">
        <f t="shared" si="29"/>
        <v>0</v>
      </c>
      <c r="Z62" s="155">
        <f t="shared" si="30"/>
        <v>0</v>
      </c>
      <c r="AA62" s="152">
        <f t="shared" si="31"/>
        <v>0</v>
      </c>
      <c r="AB62" s="50" t="str">
        <f t="shared" si="32"/>
        <v>F1B</v>
      </c>
      <c r="AC62" s="50" t="s">
        <v>609</v>
      </c>
      <c r="AD62" s="41">
        <f>+IF(AND(OR(B62&lt;=$AG$4,U62=$U$6),B62&lt;15),ROUNDUP(AVERAGEIFS(Segédlet!$B$6:$B$19,Segédlet!$A$6:$A$19,"&gt;="&amp;$B62,Segédlet!$A$6:$A$19,"&lt;"&amp;($B62+$AE62)),0),0)</f>
        <v>0</v>
      </c>
      <c r="AE62" s="41">
        <f t="shared" si="33"/>
        <v>56</v>
      </c>
      <c r="AF62" s="41"/>
      <c r="AG62" s="41">
        <f>+IF(AD62&gt;0,INT(($AD$4-B62)/VLOOKUP($B$2,Segédlet!$A$23:$B$29,2,FALSE)),0)</f>
        <v>0</v>
      </c>
      <c r="AH62" s="47" t="str">
        <f t="shared" si="34"/>
        <v/>
      </c>
      <c r="AI62" s="39"/>
      <c r="AJ62" s="39">
        <f t="shared" si="35"/>
        <v>0</v>
      </c>
      <c r="AK62" s="209">
        <f t="shared" si="36"/>
        <v>0</v>
      </c>
    </row>
    <row r="63" spans="1:37" ht="15" hidden="1" customHeight="1">
      <c r="A63" s="191"/>
      <c r="B63" s="153" t="str">
        <f t="shared" si="26"/>
        <v/>
      </c>
      <c r="C63" s="154" t="str">
        <f t="shared" si="27"/>
        <v/>
      </c>
      <c r="D63" s="144"/>
      <c r="E63" s="145"/>
      <c r="F63" s="146"/>
      <c r="G63" s="147"/>
      <c r="H63" s="148" t="str">
        <f>+IF(YEAR(Címlap!$B$5)-M63&gt;18,"","J")</f>
        <v/>
      </c>
      <c r="I63" s="158"/>
      <c r="J63" s="159"/>
      <c r="K63" s="178"/>
      <c r="L63" s="162"/>
      <c r="M63" s="162"/>
      <c r="N63" s="120"/>
      <c r="O63" s="116"/>
      <c r="P63" s="116"/>
      <c r="Q63" s="116"/>
      <c r="R63" s="117"/>
      <c r="S63" s="116"/>
      <c r="T63" s="118"/>
      <c r="U63" s="149">
        <f t="shared" si="28"/>
        <v>0</v>
      </c>
      <c r="V63" s="123"/>
      <c r="W63" s="156"/>
      <c r="X63" s="161"/>
      <c r="Y63" s="150">
        <f t="shared" si="29"/>
        <v>0</v>
      </c>
      <c r="Z63" s="155">
        <f t="shared" si="30"/>
        <v>0</v>
      </c>
      <c r="AA63" s="152">
        <f t="shared" si="31"/>
        <v>0</v>
      </c>
      <c r="AB63" s="50" t="str">
        <f t="shared" si="32"/>
        <v>F1B</v>
      </c>
      <c r="AC63" s="50" t="s">
        <v>609</v>
      </c>
      <c r="AD63" s="41">
        <f>+IF(AND(OR(B63&lt;=$AG$4,U63=$U$6),B63&lt;15),ROUNDUP(AVERAGEIFS(Segédlet!$B$6:$B$19,Segédlet!$A$6:$A$19,"&gt;="&amp;$B63,Segédlet!$A$6:$A$19,"&lt;"&amp;($B63+$AE63)),0),0)</f>
        <v>0</v>
      </c>
      <c r="AE63" s="41">
        <f t="shared" si="33"/>
        <v>56</v>
      </c>
      <c r="AF63" s="41"/>
      <c r="AG63" s="41">
        <f>+IF(AD63&gt;0,INT(($AD$4-B63)/VLOOKUP($B$2,Segédlet!$A$23:$B$29,2,FALSE)),0)</f>
        <v>0</v>
      </c>
      <c r="AH63" s="47" t="str">
        <f t="shared" si="34"/>
        <v/>
      </c>
      <c r="AI63" s="39"/>
      <c r="AJ63" s="39">
        <f t="shared" si="35"/>
        <v>0</v>
      </c>
      <c r="AK63" s="209">
        <f t="shared" si="36"/>
        <v>0</v>
      </c>
    </row>
    <row r="64" spans="1:37" ht="15" hidden="1" customHeight="1">
      <c r="A64" s="191"/>
      <c r="B64" s="153" t="str">
        <f t="shared" si="26"/>
        <v/>
      </c>
      <c r="C64" s="154" t="str">
        <f t="shared" si="27"/>
        <v/>
      </c>
      <c r="D64" s="144"/>
      <c r="E64" s="145"/>
      <c r="F64" s="146"/>
      <c r="G64" s="147"/>
      <c r="H64" s="148" t="str">
        <f>+IF(YEAR(Címlap!$B$5)-M64&gt;18,"","J")</f>
        <v/>
      </c>
      <c r="I64" s="158"/>
      <c r="J64" s="159"/>
      <c r="K64" s="178"/>
      <c r="L64" s="162"/>
      <c r="M64" s="162"/>
      <c r="N64" s="120"/>
      <c r="O64" s="116"/>
      <c r="P64" s="116"/>
      <c r="Q64" s="116"/>
      <c r="R64" s="117"/>
      <c r="S64" s="116"/>
      <c r="T64" s="118"/>
      <c r="U64" s="149">
        <f t="shared" si="28"/>
        <v>0</v>
      </c>
      <c r="V64" s="123"/>
      <c r="W64" s="156"/>
      <c r="X64" s="161"/>
      <c r="Y64" s="150">
        <f t="shared" si="29"/>
        <v>0</v>
      </c>
      <c r="Z64" s="155">
        <f t="shared" si="30"/>
        <v>0</v>
      </c>
      <c r="AA64" s="152">
        <f t="shared" si="31"/>
        <v>0</v>
      </c>
      <c r="AB64" s="50" t="str">
        <f t="shared" si="32"/>
        <v>F1B</v>
      </c>
      <c r="AC64" s="50" t="s">
        <v>609</v>
      </c>
      <c r="AD64" s="41">
        <f>+IF(AND(OR(B64&lt;=$AG$4,U64=$U$6),B64&lt;15),ROUNDUP(AVERAGEIFS(Segédlet!$B$6:$B$19,Segédlet!$A$6:$A$19,"&gt;="&amp;$B64,Segédlet!$A$6:$A$19,"&lt;"&amp;($B64+$AE64)),0),0)</f>
        <v>0</v>
      </c>
      <c r="AE64" s="41">
        <f t="shared" si="33"/>
        <v>56</v>
      </c>
      <c r="AF64" s="41"/>
      <c r="AG64" s="41">
        <f>+IF(AD64&gt;0,INT(($AD$4-B64)/VLOOKUP($B$2,Segédlet!$A$23:$B$29,2,FALSE)),0)</f>
        <v>0</v>
      </c>
      <c r="AH64" s="47" t="str">
        <f t="shared" si="34"/>
        <v/>
      </c>
      <c r="AI64" s="39"/>
      <c r="AJ64" s="39">
        <f t="shared" si="35"/>
        <v>0</v>
      </c>
      <c r="AK64" s="209">
        <f t="shared" si="36"/>
        <v>0</v>
      </c>
    </row>
    <row r="65" spans="1:37" ht="15" hidden="1" customHeight="1">
      <c r="A65" s="191"/>
      <c r="B65" s="153" t="str">
        <f t="shared" si="26"/>
        <v/>
      </c>
      <c r="C65" s="154" t="str">
        <f t="shared" si="27"/>
        <v/>
      </c>
      <c r="D65" s="144"/>
      <c r="E65" s="145"/>
      <c r="F65" s="146"/>
      <c r="G65" s="147"/>
      <c r="H65" s="148" t="str">
        <f>+IF(YEAR(Címlap!$B$5)-M65&gt;18,"","J")</f>
        <v/>
      </c>
      <c r="I65" s="158"/>
      <c r="J65" s="159"/>
      <c r="K65" s="178"/>
      <c r="L65" s="162"/>
      <c r="M65" s="162"/>
      <c r="N65" s="120"/>
      <c r="O65" s="116"/>
      <c r="P65" s="116"/>
      <c r="Q65" s="116"/>
      <c r="R65" s="117"/>
      <c r="S65" s="116"/>
      <c r="T65" s="118"/>
      <c r="U65" s="149">
        <f t="shared" si="28"/>
        <v>0</v>
      </c>
      <c r="V65" s="123"/>
      <c r="W65" s="156"/>
      <c r="X65" s="161"/>
      <c r="Y65" s="150">
        <f t="shared" si="29"/>
        <v>0</v>
      </c>
      <c r="Z65" s="155">
        <f t="shared" si="30"/>
        <v>0</v>
      </c>
      <c r="AA65" s="152">
        <f t="shared" si="31"/>
        <v>0</v>
      </c>
      <c r="AB65" s="50" t="str">
        <f t="shared" si="32"/>
        <v>F1B</v>
      </c>
      <c r="AC65" s="50" t="s">
        <v>609</v>
      </c>
      <c r="AD65" s="41">
        <f>+IF(AND(OR(B65&lt;=$AG$4,U65=$U$6),B65&lt;15),ROUNDUP(AVERAGEIFS(Segédlet!$B$6:$B$19,Segédlet!$A$6:$A$19,"&gt;="&amp;$B65,Segédlet!$A$6:$A$19,"&lt;"&amp;($B65+$AE65)),0),0)</f>
        <v>0</v>
      </c>
      <c r="AE65" s="41">
        <f t="shared" si="33"/>
        <v>56</v>
      </c>
      <c r="AF65" s="41"/>
      <c r="AG65" s="41">
        <f>+IF(AD65&gt;0,INT(($AD$4-B65)/VLOOKUP($B$2,Segédlet!$A$23:$B$29,2,FALSE)),0)</f>
        <v>0</v>
      </c>
      <c r="AH65" s="47" t="str">
        <f t="shared" si="34"/>
        <v/>
      </c>
      <c r="AI65" s="39"/>
      <c r="AJ65" s="39">
        <f t="shared" si="35"/>
        <v>0</v>
      </c>
      <c r="AK65" s="209">
        <f t="shared" si="36"/>
        <v>0</v>
      </c>
    </row>
    <row r="66" spans="1:37" ht="15" hidden="1" customHeight="1">
      <c r="A66" s="191"/>
      <c r="B66" s="153" t="str">
        <f t="shared" si="26"/>
        <v/>
      </c>
      <c r="C66" s="154" t="str">
        <f t="shared" si="27"/>
        <v/>
      </c>
      <c r="D66" s="144"/>
      <c r="E66" s="145"/>
      <c r="F66" s="146"/>
      <c r="G66" s="147"/>
      <c r="H66" s="148" t="str">
        <f>+IF(YEAR(Címlap!$B$5)-M66&gt;18,"","J")</f>
        <v/>
      </c>
      <c r="I66" s="158"/>
      <c r="J66" s="159"/>
      <c r="K66" s="178"/>
      <c r="L66" s="162"/>
      <c r="M66" s="162"/>
      <c r="N66" s="120"/>
      <c r="O66" s="116"/>
      <c r="P66" s="116"/>
      <c r="Q66" s="116"/>
      <c r="R66" s="117"/>
      <c r="S66" s="116"/>
      <c r="T66" s="118"/>
      <c r="U66" s="149">
        <f t="shared" si="28"/>
        <v>0</v>
      </c>
      <c r="V66" s="123"/>
      <c r="W66" s="156"/>
      <c r="X66" s="161"/>
      <c r="Y66" s="150">
        <f t="shared" si="29"/>
        <v>0</v>
      </c>
      <c r="Z66" s="155">
        <f t="shared" si="30"/>
        <v>0</v>
      </c>
      <c r="AA66" s="152">
        <f t="shared" si="31"/>
        <v>0</v>
      </c>
      <c r="AB66" s="50" t="str">
        <f t="shared" si="32"/>
        <v>F1B</v>
      </c>
      <c r="AC66" s="50" t="s">
        <v>609</v>
      </c>
      <c r="AD66" s="41">
        <f>+IF(AND(OR(B66&lt;=$AG$4,U66=$U$6),B66&lt;15),ROUNDUP(AVERAGEIFS(Segédlet!$B$6:$B$19,Segédlet!$A$6:$A$19,"&gt;="&amp;$B66,Segédlet!$A$6:$A$19,"&lt;"&amp;($B66+$AE66)),0),0)</f>
        <v>0</v>
      </c>
      <c r="AE66" s="41">
        <f t="shared" si="33"/>
        <v>56</v>
      </c>
      <c r="AF66" s="41"/>
      <c r="AG66" s="41">
        <f>+IF(AD66&gt;0,INT(($AD$4-B66)/VLOOKUP($B$2,Segédlet!$A$23:$B$29,2,FALSE)),0)</f>
        <v>0</v>
      </c>
      <c r="AH66" s="47" t="str">
        <f t="shared" si="34"/>
        <v/>
      </c>
      <c r="AI66" s="39"/>
      <c r="AJ66" s="39">
        <f t="shared" si="35"/>
        <v>0</v>
      </c>
      <c r="AK66" s="209">
        <f t="shared" si="36"/>
        <v>0</v>
      </c>
    </row>
    <row r="67" spans="1:37" ht="15" hidden="1" customHeight="1">
      <c r="A67" s="191"/>
      <c r="B67" s="153" t="str">
        <f t="shared" si="26"/>
        <v/>
      </c>
      <c r="C67" s="154" t="str">
        <f t="shared" si="27"/>
        <v/>
      </c>
      <c r="D67" s="144"/>
      <c r="E67" s="145"/>
      <c r="F67" s="146"/>
      <c r="G67" s="147"/>
      <c r="H67" s="148" t="str">
        <f>+IF(YEAR(Címlap!$B$5)-M67&gt;18,"","J")</f>
        <v/>
      </c>
      <c r="I67" s="158"/>
      <c r="J67" s="159"/>
      <c r="K67" s="178"/>
      <c r="L67" s="162"/>
      <c r="M67" s="162"/>
      <c r="N67" s="120"/>
      <c r="O67" s="116"/>
      <c r="P67" s="116"/>
      <c r="Q67" s="116"/>
      <c r="R67" s="117"/>
      <c r="S67" s="116"/>
      <c r="T67" s="118"/>
      <c r="U67" s="149">
        <f t="shared" si="28"/>
        <v>0</v>
      </c>
      <c r="V67" s="123"/>
      <c r="W67" s="156"/>
      <c r="X67" s="161"/>
      <c r="Y67" s="150">
        <f t="shared" si="29"/>
        <v>0</v>
      </c>
      <c r="Z67" s="155">
        <f t="shared" si="30"/>
        <v>0</v>
      </c>
      <c r="AA67" s="152">
        <f t="shared" si="31"/>
        <v>0</v>
      </c>
      <c r="AB67" s="50" t="str">
        <f t="shared" si="32"/>
        <v>F1B</v>
      </c>
      <c r="AC67" s="50" t="s">
        <v>609</v>
      </c>
      <c r="AD67" s="41">
        <f>+IF(AND(OR(B67&lt;=$AG$4,U67=$U$6),B67&lt;15),ROUNDUP(AVERAGEIFS(Segédlet!$B$6:$B$19,Segédlet!$A$6:$A$19,"&gt;="&amp;$B67,Segédlet!$A$6:$A$19,"&lt;"&amp;($B67+$AE67)),0),0)</f>
        <v>0</v>
      </c>
      <c r="AE67" s="41">
        <f t="shared" si="33"/>
        <v>56</v>
      </c>
      <c r="AF67" s="41"/>
      <c r="AG67" s="41">
        <f>+IF(AD67&gt;0,INT(($AD$4-B67)/VLOOKUP($B$2,Segédlet!$A$23:$B$29,2,FALSE)),0)</f>
        <v>0</v>
      </c>
      <c r="AH67" s="47" t="str">
        <f t="shared" si="34"/>
        <v/>
      </c>
      <c r="AI67" s="39"/>
      <c r="AJ67" s="39">
        <f t="shared" si="35"/>
        <v>0</v>
      </c>
      <c r="AK67" s="209">
        <f t="shared" si="36"/>
        <v>0</v>
      </c>
    </row>
    <row r="68" spans="1:37" ht="15" hidden="1" customHeight="1">
      <c r="A68" s="191"/>
      <c r="B68" s="153" t="str">
        <f t="shared" si="26"/>
        <v/>
      </c>
      <c r="C68" s="154" t="str">
        <f t="shared" si="27"/>
        <v/>
      </c>
      <c r="D68" s="144"/>
      <c r="E68" s="145"/>
      <c r="F68" s="146"/>
      <c r="G68" s="147"/>
      <c r="H68" s="148" t="str">
        <f>+IF(YEAR(Címlap!$B$5)-M68&gt;18,"","J")</f>
        <v/>
      </c>
      <c r="I68" s="158"/>
      <c r="J68" s="159"/>
      <c r="K68" s="178"/>
      <c r="L68" s="162"/>
      <c r="M68" s="162"/>
      <c r="N68" s="120"/>
      <c r="O68" s="116"/>
      <c r="P68" s="116"/>
      <c r="Q68" s="116"/>
      <c r="R68" s="117"/>
      <c r="S68" s="116"/>
      <c r="T68" s="118"/>
      <c r="U68" s="149">
        <f t="shared" si="28"/>
        <v>0</v>
      </c>
      <c r="V68" s="123"/>
      <c r="W68" s="156"/>
      <c r="X68" s="161"/>
      <c r="Y68" s="150">
        <f t="shared" si="29"/>
        <v>0</v>
      </c>
      <c r="Z68" s="155">
        <f t="shared" si="30"/>
        <v>0</v>
      </c>
      <c r="AA68" s="152">
        <f t="shared" si="31"/>
        <v>0</v>
      </c>
      <c r="AB68" s="50" t="str">
        <f t="shared" si="32"/>
        <v>F1B</v>
      </c>
      <c r="AC68" s="50" t="s">
        <v>609</v>
      </c>
      <c r="AD68" s="41">
        <f>+IF(AND(OR(B68&lt;=$AG$4,U68=$U$6),B68&lt;15),ROUNDUP(AVERAGEIFS(Segédlet!$B$6:$B$19,Segédlet!$A$6:$A$19,"&gt;="&amp;$B68,Segédlet!$A$6:$A$19,"&lt;"&amp;($B68+$AE68)),0),0)</f>
        <v>0</v>
      </c>
      <c r="AE68" s="41">
        <f t="shared" si="33"/>
        <v>56</v>
      </c>
      <c r="AF68" s="41"/>
      <c r="AG68" s="41">
        <f>+IF(AD68&gt;0,INT(($AD$4-B68)/VLOOKUP($B$2,Segédlet!$A$23:$B$29,2,FALSE)),0)</f>
        <v>0</v>
      </c>
      <c r="AH68" s="47" t="str">
        <f t="shared" si="34"/>
        <v/>
      </c>
      <c r="AI68" s="39"/>
      <c r="AJ68" s="39">
        <f t="shared" si="35"/>
        <v>0</v>
      </c>
      <c r="AK68" s="209">
        <f t="shared" si="36"/>
        <v>0</v>
      </c>
    </row>
    <row r="69" spans="1:37" ht="15" hidden="1" customHeight="1">
      <c r="A69" s="191"/>
      <c r="B69" s="153" t="str">
        <f t="shared" si="26"/>
        <v/>
      </c>
      <c r="C69" s="154" t="str">
        <f t="shared" si="27"/>
        <v/>
      </c>
      <c r="D69" s="144"/>
      <c r="E69" s="145"/>
      <c r="F69" s="146"/>
      <c r="G69" s="147"/>
      <c r="H69" s="148" t="str">
        <f>+IF(YEAR(Címlap!$B$5)-M69&gt;18,"","J")</f>
        <v/>
      </c>
      <c r="I69" s="158"/>
      <c r="J69" s="159"/>
      <c r="K69" s="178"/>
      <c r="L69" s="162"/>
      <c r="M69" s="162"/>
      <c r="N69" s="120"/>
      <c r="O69" s="116"/>
      <c r="P69" s="116"/>
      <c r="Q69" s="116"/>
      <c r="R69" s="117"/>
      <c r="S69" s="116"/>
      <c r="T69" s="118"/>
      <c r="U69" s="149">
        <f t="shared" si="28"/>
        <v>0</v>
      </c>
      <c r="V69" s="123"/>
      <c r="W69" s="156"/>
      <c r="X69" s="161"/>
      <c r="Y69" s="150">
        <f t="shared" si="29"/>
        <v>0</v>
      </c>
      <c r="Z69" s="155">
        <f t="shared" si="30"/>
        <v>0</v>
      </c>
      <c r="AA69" s="152">
        <f t="shared" si="31"/>
        <v>0</v>
      </c>
      <c r="AB69" s="50" t="str">
        <f t="shared" si="32"/>
        <v>F1B</v>
      </c>
      <c r="AC69" s="50" t="s">
        <v>609</v>
      </c>
      <c r="AD69" s="41">
        <f>+IF(AND(OR(B69&lt;=$AG$4,U69=$U$6),B69&lt;15),ROUNDUP(AVERAGEIFS(Segédlet!$B$6:$B$19,Segédlet!$A$6:$A$19,"&gt;="&amp;$B69,Segédlet!$A$6:$A$19,"&lt;"&amp;($B69+$AE69)),0),0)</f>
        <v>0</v>
      </c>
      <c r="AE69" s="41">
        <f t="shared" si="33"/>
        <v>56</v>
      </c>
      <c r="AF69" s="41"/>
      <c r="AG69" s="41">
        <f>+IF(AD69&gt;0,INT(($AD$4-B69)/VLOOKUP($B$2,Segédlet!$A$23:$B$29,2,FALSE)),0)</f>
        <v>0</v>
      </c>
      <c r="AH69" s="47" t="str">
        <f t="shared" si="34"/>
        <v/>
      </c>
      <c r="AI69" s="39"/>
      <c r="AJ69" s="39">
        <f t="shared" si="35"/>
        <v>0</v>
      </c>
      <c r="AK69" s="209">
        <f t="shared" si="36"/>
        <v>0</v>
      </c>
    </row>
    <row r="70" spans="1:37" ht="15" hidden="1" customHeight="1">
      <c r="A70" s="191"/>
      <c r="B70" s="153" t="str">
        <f t="shared" si="26"/>
        <v/>
      </c>
      <c r="C70" s="154" t="str">
        <f t="shared" si="27"/>
        <v/>
      </c>
      <c r="D70" s="144"/>
      <c r="E70" s="145"/>
      <c r="F70" s="146"/>
      <c r="G70" s="147"/>
      <c r="H70" s="148" t="str">
        <f>+IF(YEAR(Címlap!$B$5)-M70&gt;18,"","J")</f>
        <v/>
      </c>
      <c r="I70" s="158"/>
      <c r="J70" s="159"/>
      <c r="K70" s="178"/>
      <c r="L70" s="162"/>
      <c r="M70" s="162"/>
      <c r="N70" s="120"/>
      <c r="O70" s="116"/>
      <c r="P70" s="116"/>
      <c r="Q70" s="116"/>
      <c r="R70" s="117"/>
      <c r="S70" s="116"/>
      <c r="T70" s="118"/>
      <c r="U70" s="149">
        <f t="shared" si="28"/>
        <v>0</v>
      </c>
      <c r="V70" s="123"/>
      <c r="W70" s="156"/>
      <c r="X70" s="161"/>
      <c r="Y70" s="150">
        <f t="shared" si="29"/>
        <v>0</v>
      </c>
      <c r="Z70" s="155">
        <f t="shared" si="30"/>
        <v>0</v>
      </c>
      <c r="AA70" s="152">
        <f t="shared" si="31"/>
        <v>0</v>
      </c>
      <c r="AB70" s="50" t="str">
        <f t="shared" si="32"/>
        <v>F1B</v>
      </c>
      <c r="AC70" s="50" t="s">
        <v>609</v>
      </c>
      <c r="AD70" s="41">
        <f>+IF(AND(OR(B70&lt;=$AG$4,U70=$U$6),B70&lt;15),ROUNDUP(AVERAGEIFS(Segédlet!$B$6:$B$19,Segédlet!$A$6:$A$19,"&gt;="&amp;$B70,Segédlet!$A$6:$A$19,"&lt;"&amp;($B70+$AE70)),0),0)</f>
        <v>0</v>
      </c>
      <c r="AE70" s="41">
        <f t="shared" si="33"/>
        <v>56</v>
      </c>
      <c r="AF70" s="41"/>
      <c r="AG70" s="41">
        <f>+IF(AD70&gt;0,INT(($AD$4-B70)/VLOOKUP($B$2,Segédlet!$A$23:$B$29,2,FALSE)),0)</f>
        <v>0</v>
      </c>
      <c r="AH70" s="47" t="str">
        <f t="shared" si="34"/>
        <v/>
      </c>
      <c r="AI70" s="39"/>
      <c r="AJ70" s="39">
        <f t="shared" si="35"/>
        <v>0</v>
      </c>
      <c r="AK70" s="209">
        <f t="shared" si="36"/>
        <v>0</v>
      </c>
    </row>
    <row r="71" spans="1:37" ht="15" hidden="1" customHeight="1">
      <c r="A71" s="191"/>
      <c r="B71" s="153" t="str">
        <f t="shared" ref="B71:B101" si="37">+IF(Y71&gt;0,_xlfn.RANK.EQ(Y71,$Y$7:$Y$101),"")</f>
        <v/>
      </c>
      <c r="C71" s="154" t="str">
        <f t="shared" ref="C71:C101" si="38">IF(H71="J",_xlfn.RANK.EQ(AJ71,$AJ$7:$AJ$101),"")</f>
        <v/>
      </c>
      <c r="D71" s="144"/>
      <c r="E71" s="145"/>
      <c r="F71" s="146"/>
      <c r="G71" s="147"/>
      <c r="H71" s="148" t="str">
        <f>+IF(YEAR(Címlap!$B$5)-M71&gt;18,"","J")</f>
        <v/>
      </c>
      <c r="I71" s="158"/>
      <c r="J71" s="159"/>
      <c r="K71" s="178"/>
      <c r="L71" s="162"/>
      <c r="M71" s="162"/>
      <c r="N71" s="120"/>
      <c r="O71" s="116"/>
      <c r="P71" s="116"/>
      <c r="Q71" s="116"/>
      <c r="R71" s="117"/>
      <c r="S71" s="116"/>
      <c r="T71" s="118"/>
      <c r="U71" s="149">
        <f t="shared" si="28"/>
        <v>0</v>
      </c>
      <c r="V71" s="123"/>
      <c r="W71" s="156"/>
      <c r="X71" s="161"/>
      <c r="Y71" s="150">
        <f t="shared" ref="Y71:Y101" si="39">+U71+V71+W71+X71</f>
        <v>0</v>
      </c>
      <c r="Z71" s="155">
        <f t="shared" si="30"/>
        <v>0</v>
      </c>
      <c r="AA71" s="152">
        <f t="shared" ref="AA71:AA101" si="40">+U71/IF($U$6&gt;450,$U$6,450)</f>
        <v>0</v>
      </c>
      <c r="AB71" s="50" t="str">
        <f t="shared" si="32"/>
        <v>F1B</v>
      </c>
      <c r="AC71" s="50" t="s">
        <v>609</v>
      </c>
      <c r="AD71" s="41">
        <f>+IF(AND(OR(B71&lt;=$AG$4,U71=$U$6),B71&lt;15),ROUNDUP(AVERAGEIFS(Segédlet!$B$6:$B$19,Segédlet!$A$6:$A$19,"&gt;="&amp;$B71,Segédlet!$A$6:$A$19,"&lt;"&amp;($B71+$AE71)),0),0)</f>
        <v>0</v>
      </c>
      <c r="AE71" s="41">
        <f t="shared" ref="AE71:AE101" si="41">+COUNTIF($B$7:$B$101,B71)</f>
        <v>56</v>
      </c>
      <c r="AF71" s="41"/>
      <c r="AG71" s="41">
        <f>+IF(AD71&gt;0,INT(($AD$4-B71)/VLOOKUP($B$2,Segédlet!$A$23:$B$29,2,FALSE)),0)</f>
        <v>0</v>
      </c>
      <c r="AH71" s="47" t="str">
        <f t="shared" ref="AH71:AH102" si="42">IF($U71=0,"",$AA71)</f>
        <v/>
      </c>
      <c r="AI71" s="39"/>
      <c r="AJ71" s="39">
        <f t="shared" si="35"/>
        <v>0</v>
      </c>
      <c r="AK71" s="209">
        <f t="shared" si="36"/>
        <v>0</v>
      </c>
    </row>
    <row r="72" spans="1:37" ht="15" hidden="1" customHeight="1">
      <c r="A72" s="191"/>
      <c r="B72" s="153" t="str">
        <f t="shared" si="37"/>
        <v/>
      </c>
      <c r="C72" s="154" t="str">
        <f t="shared" si="38"/>
        <v/>
      </c>
      <c r="D72" s="144"/>
      <c r="E72" s="145"/>
      <c r="F72" s="146"/>
      <c r="G72" s="147"/>
      <c r="H72" s="148" t="str">
        <f>+IF(YEAR(Címlap!$B$5)-M72&gt;18,"","J")</f>
        <v/>
      </c>
      <c r="I72" s="158"/>
      <c r="J72" s="159"/>
      <c r="K72" s="178"/>
      <c r="L72" s="162"/>
      <c r="M72" s="162"/>
      <c r="N72" s="120"/>
      <c r="O72" s="116"/>
      <c r="P72" s="116"/>
      <c r="Q72" s="116"/>
      <c r="R72" s="117"/>
      <c r="S72" s="116"/>
      <c r="T72" s="118"/>
      <c r="U72" s="149">
        <f t="shared" si="28"/>
        <v>0</v>
      </c>
      <c r="V72" s="123"/>
      <c r="W72" s="156"/>
      <c r="X72" s="161"/>
      <c r="Y72" s="150">
        <f t="shared" si="39"/>
        <v>0</v>
      </c>
      <c r="Z72" s="155">
        <f t="shared" ref="Z72:Z101" si="43">+AD72+AG72</f>
        <v>0</v>
      </c>
      <c r="AA72" s="152">
        <f t="shared" si="40"/>
        <v>0</v>
      </c>
      <c r="AB72" s="50" t="str">
        <f t="shared" ref="AB72:AB101" si="44">$B$2</f>
        <v>F1B</v>
      </c>
      <c r="AC72" s="50" t="s">
        <v>609</v>
      </c>
      <c r="AD72" s="41">
        <f>+IF(AND(OR(B72&lt;=$AG$4,U72=$U$6),B72&lt;15),ROUNDUP(AVERAGEIFS(Segédlet!$B$6:$B$19,Segédlet!$A$6:$A$19,"&gt;="&amp;$B72,Segédlet!$A$6:$A$19,"&lt;"&amp;($B72+$AE72)),0),0)</f>
        <v>0</v>
      </c>
      <c r="AE72" s="41">
        <f t="shared" si="41"/>
        <v>56</v>
      </c>
      <c r="AF72" s="41"/>
      <c r="AG72" s="41">
        <f>+IF(AD72&gt;0,INT(($AD$4-B72)/VLOOKUP($B$2,Segédlet!$A$23:$B$29,2,FALSE)),0)</f>
        <v>0</v>
      </c>
      <c r="AH72" s="47" t="str">
        <f t="shared" si="42"/>
        <v/>
      </c>
      <c r="AI72" s="39"/>
      <c r="AJ72" s="39">
        <f t="shared" si="35"/>
        <v>0</v>
      </c>
      <c r="AK72" s="209">
        <f t="shared" ref="AK72:AK101" si="45">U72/$U$6</f>
        <v>0</v>
      </c>
    </row>
    <row r="73" spans="1:37" ht="15" hidden="1" customHeight="1">
      <c r="A73" s="191"/>
      <c r="B73" s="153" t="str">
        <f t="shared" si="37"/>
        <v/>
      </c>
      <c r="C73" s="154" t="str">
        <f t="shared" si="38"/>
        <v/>
      </c>
      <c r="D73" s="144"/>
      <c r="E73" s="145"/>
      <c r="F73" s="146"/>
      <c r="G73" s="147"/>
      <c r="H73" s="148" t="str">
        <f>+IF(YEAR(Címlap!$B$5)-M73&gt;18,"","J")</f>
        <v/>
      </c>
      <c r="I73" s="158"/>
      <c r="J73" s="159"/>
      <c r="K73" s="178"/>
      <c r="L73" s="162"/>
      <c r="M73" s="162"/>
      <c r="N73" s="120"/>
      <c r="O73" s="116"/>
      <c r="P73" s="116"/>
      <c r="Q73" s="116"/>
      <c r="R73" s="117"/>
      <c r="S73" s="116"/>
      <c r="T73" s="118"/>
      <c r="U73" s="149">
        <f t="shared" si="28"/>
        <v>0</v>
      </c>
      <c r="V73" s="123"/>
      <c r="W73" s="156"/>
      <c r="X73" s="161"/>
      <c r="Y73" s="150">
        <f t="shared" si="39"/>
        <v>0</v>
      </c>
      <c r="Z73" s="155">
        <f t="shared" si="43"/>
        <v>0</v>
      </c>
      <c r="AA73" s="152">
        <f t="shared" si="40"/>
        <v>0</v>
      </c>
      <c r="AB73" s="50" t="str">
        <f t="shared" si="44"/>
        <v>F1B</v>
      </c>
      <c r="AC73" s="50" t="s">
        <v>609</v>
      </c>
      <c r="AD73" s="41">
        <f>+IF(AND(OR(B73&lt;=$AG$4,U73=$U$6),B73&lt;15),ROUNDUP(AVERAGEIFS(Segédlet!$B$6:$B$19,Segédlet!$A$6:$A$19,"&gt;="&amp;$B73,Segédlet!$A$6:$A$19,"&lt;"&amp;($B73+$AE73)),0),0)</f>
        <v>0</v>
      </c>
      <c r="AE73" s="41">
        <f t="shared" si="41"/>
        <v>56</v>
      </c>
      <c r="AF73" s="41"/>
      <c r="AG73" s="41">
        <f>+IF(AD73&gt;0,INT(($AD$4-B73)/VLOOKUP($B$2,Segédlet!$A$23:$B$29,2,FALSE)),0)</f>
        <v>0</v>
      </c>
      <c r="AH73" s="47" t="str">
        <f t="shared" si="42"/>
        <v/>
      </c>
      <c r="AI73" s="39"/>
      <c r="AJ73" s="39">
        <f t="shared" si="35"/>
        <v>0</v>
      </c>
      <c r="AK73" s="209">
        <f t="shared" si="45"/>
        <v>0</v>
      </c>
    </row>
    <row r="74" spans="1:37" ht="15" hidden="1" customHeight="1">
      <c r="A74" s="191"/>
      <c r="B74" s="153" t="str">
        <f t="shared" si="37"/>
        <v/>
      </c>
      <c r="C74" s="154" t="str">
        <f t="shared" si="38"/>
        <v/>
      </c>
      <c r="D74" s="144"/>
      <c r="E74" s="145"/>
      <c r="F74" s="146"/>
      <c r="G74" s="147"/>
      <c r="H74" s="148" t="str">
        <f>+IF(YEAR(Címlap!$B$5)-M74&gt;18,"","J")</f>
        <v/>
      </c>
      <c r="I74" s="158"/>
      <c r="J74" s="159"/>
      <c r="K74" s="178"/>
      <c r="L74" s="162"/>
      <c r="M74" s="162"/>
      <c r="N74" s="120"/>
      <c r="O74" s="116"/>
      <c r="P74" s="116"/>
      <c r="Q74" s="116"/>
      <c r="R74" s="117"/>
      <c r="S74" s="116"/>
      <c r="T74" s="118"/>
      <c r="U74" s="149">
        <f t="shared" si="28"/>
        <v>0</v>
      </c>
      <c r="V74" s="123"/>
      <c r="W74" s="156"/>
      <c r="X74" s="161"/>
      <c r="Y74" s="150">
        <f t="shared" si="39"/>
        <v>0</v>
      </c>
      <c r="Z74" s="155">
        <f t="shared" si="43"/>
        <v>0</v>
      </c>
      <c r="AA74" s="152">
        <f t="shared" si="40"/>
        <v>0</v>
      </c>
      <c r="AB74" s="50" t="str">
        <f t="shared" si="44"/>
        <v>F1B</v>
      </c>
      <c r="AC74" s="50" t="s">
        <v>609</v>
      </c>
      <c r="AD74" s="41">
        <f>+IF(AND(OR(B74&lt;=$AG$4,U74=$U$6),B74&lt;15),ROUNDUP(AVERAGEIFS(Segédlet!$B$6:$B$19,Segédlet!$A$6:$A$19,"&gt;="&amp;$B74,Segédlet!$A$6:$A$19,"&lt;"&amp;($B74+$AE74)),0),0)</f>
        <v>0</v>
      </c>
      <c r="AE74" s="41">
        <f t="shared" si="41"/>
        <v>56</v>
      </c>
      <c r="AF74" s="41"/>
      <c r="AG74" s="41">
        <f>+IF(AD74&gt;0,INT(($AD$4-B74)/VLOOKUP($B$2,Segédlet!$A$23:$B$29,2,FALSE)),0)</f>
        <v>0</v>
      </c>
      <c r="AH74" s="47" t="str">
        <f t="shared" si="42"/>
        <v/>
      </c>
      <c r="AI74" s="39"/>
      <c r="AJ74" s="39">
        <f t="shared" si="35"/>
        <v>0</v>
      </c>
      <c r="AK74" s="209">
        <f t="shared" si="45"/>
        <v>0</v>
      </c>
    </row>
    <row r="75" spans="1:37" ht="15" hidden="1" customHeight="1">
      <c r="A75" s="191"/>
      <c r="B75" s="153" t="str">
        <f t="shared" si="37"/>
        <v/>
      </c>
      <c r="C75" s="154" t="str">
        <f t="shared" si="38"/>
        <v/>
      </c>
      <c r="D75" s="144"/>
      <c r="E75" s="145"/>
      <c r="F75" s="146"/>
      <c r="G75" s="147"/>
      <c r="H75" s="148" t="str">
        <f>+IF(YEAR(Címlap!$B$5)-M75&gt;18,"","J")</f>
        <v/>
      </c>
      <c r="I75" s="158"/>
      <c r="J75" s="159"/>
      <c r="K75" s="178"/>
      <c r="L75" s="162"/>
      <c r="M75" s="162"/>
      <c r="N75" s="120"/>
      <c r="O75" s="116"/>
      <c r="P75" s="116"/>
      <c r="Q75" s="116"/>
      <c r="R75" s="117"/>
      <c r="S75" s="116"/>
      <c r="T75" s="118"/>
      <c r="U75" s="149">
        <f t="shared" si="28"/>
        <v>0</v>
      </c>
      <c r="V75" s="123"/>
      <c r="W75" s="156"/>
      <c r="X75" s="161"/>
      <c r="Y75" s="150">
        <f t="shared" si="39"/>
        <v>0</v>
      </c>
      <c r="Z75" s="155">
        <f t="shared" si="43"/>
        <v>0</v>
      </c>
      <c r="AA75" s="152">
        <f t="shared" si="40"/>
        <v>0</v>
      </c>
      <c r="AB75" s="50" t="str">
        <f t="shared" si="44"/>
        <v>F1B</v>
      </c>
      <c r="AC75" s="50" t="s">
        <v>609</v>
      </c>
      <c r="AD75" s="41">
        <f>+IF(AND(OR(B75&lt;=$AG$4,U75=$U$6),B75&lt;15),ROUNDUP(AVERAGEIFS(Segédlet!$B$6:$B$19,Segédlet!$A$6:$A$19,"&gt;="&amp;$B75,Segédlet!$A$6:$A$19,"&lt;"&amp;($B75+$AE75)),0),0)</f>
        <v>0</v>
      </c>
      <c r="AE75" s="41">
        <f t="shared" si="41"/>
        <v>56</v>
      </c>
      <c r="AF75" s="41"/>
      <c r="AG75" s="41">
        <f>+IF(AD75&gt;0,INT(($AD$4-B75)/VLOOKUP($B$2,Segédlet!$A$23:$B$29,2,FALSE)),0)</f>
        <v>0</v>
      </c>
      <c r="AH75" s="47" t="str">
        <f t="shared" si="42"/>
        <v/>
      </c>
      <c r="AI75" s="39"/>
      <c r="AJ75" s="39">
        <f t="shared" si="35"/>
        <v>0</v>
      </c>
      <c r="AK75" s="209">
        <f t="shared" si="45"/>
        <v>0</v>
      </c>
    </row>
    <row r="76" spans="1:37" ht="15" hidden="1" customHeight="1">
      <c r="A76" s="191"/>
      <c r="B76" s="153" t="str">
        <f t="shared" si="37"/>
        <v/>
      </c>
      <c r="C76" s="154" t="str">
        <f t="shared" si="38"/>
        <v/>
      </c>
      <c r="D76" s="144"/>
      <c r="E76" s="145"/>
      <c r="F76" s="146"/>
      <c r="G76" s="147"/>
      <c r="H76" s="148" t="str">
        <f>+IF(YEAR(Címlap!$B$5)-M76&gt;18,"","J")</f>
        <v/>
      </c>
      <c r="I76" s="158"/>
      <c r="J76" s="159"/>
      <c r="K76" s="178"/>
      <c r="L76" s="162"/>
      <c r="M76" s="162"/>
      <c r="N76" s="120"/>
      <c r="O76" s="116"/>
      <c r="P76" s="116"/>
      <c r="Q76" s="116"/>
      <c r="R76" s="117"/>
      <c r="S76" s="116"/>
      <c r="T76" s="118"/>
      <c r="U76" s="149">
        <f t="shared" si="28"/>
        <v>0</v>
      </c>
      <c r="V76" s="123"/>
      <c r="W76" s="156"/>
      <c r="X76" s="161"/>
      <c r="Y76" s="150">
        <f t="shared" si="39"/>
        <v>0</v>
      </c>
      <c r="Z76" s="155">
        <f t="shared" si="43"/>
        <v>0</v>
      </c>
      <c r="AA76" s="152">
        <f t="shared" si="40"/>
        <v>0</v>
      </c>
      <c r="AB76" s="50" t="str">
        <f t="shared" si="44"/>
        <v>F1B</v>
      </c>
      <c r="AC76" s="50" t="s">
        <v>609</v>
      </c>
      <c r="AD76" s="41">
        <f>+IF(AND(OR(B76&lt;=$AG$4,U76=$U$6),B76&lt;15),ROUNDUP(AVERAGEIFS(Segédlet!$B$6:$B$19,Segédlet!$A$6:$A$19,"&gt;="&amp;$B76,Segédlet!$A$6:$A$19,"&lt;"&amp;($B76+$AE76)),0),0)</f>
        <v>0</v>
      </c>
      <c r="AE76" s="41">
        <f t="shared" si="41"/>
        <v>56</v>
      </c>
      <c r="AF76" s="41"/>
      <c r="AG76" s="41">
        <f>+IF(AD76&gt;0,INT(($AD$4-B76)/VLOOKUP($B$2,Segédlet!$A$23:$B$29,2,FALSE)),0)</f>
        <v>0</v>
      </c>
      <c r="AH76" s="47" t="str">
        <f t="shared" si="42"/>
        <v/>
      </c>
      <c r="AI76" s="39"/>
      <c r="AJ76" s="39">
        <f t="shared" ref="AJ76:AJ101" si="46">+IF(H76="J",Y76,0)</f>
        <v>0</v>
      </c>
      <c r="AK76" s="209">
        <f t="shared" si="45"/>
        <v>0</v>
      </c>
    </row>
    <row r="77" spans="1:37" ht="15" hidden="1" customHeight="1">
      <c r="A77" s="191"/>
      <c r="B77" s="153" t="str">
        <f t="shared" si="37"/>
        <v/>
      </c>
      <c r="C77" s="154" t="str">
        <f t="shared" si="38"/>
        <v/>
      </c>
      <c r="D77" s="144"/>
      <c r="E77" s="145"/>
      <c r="F77" s="146"/>
      <c r="G77" s="147"/>
      <c r="H77" s="148" t="str">
        <f>+IF(YEAR(Címlap!$B$5)-M77&gt;18,"","J")</f>
        <v/>
      </c>
      <c r="I77" s="158"/>
      <c r="J77" s="159"/>
      <c r="K77" s="178"/>
      <c r="L77" s="162"/>
      <c r="M77" s="162"/>
      <c r="N77" s="120"/>
      <c r="O77" s="116"/>
      <c r="P77" s="116"/>
      <c r="Q77" s="116"/>
      <c r="R77" s="117"/>
      <c r="S77" s="116"/>
      <c r="T77" s="118"/>
      <c r="U77" s="149">
        <f t="shared" si="28"/>
        <v>0</v>
      </c>
      <c r="V77" s="123"/>
      <c r="W77" s="156"/>
      <c r="X77" s="161"/>
      <c r="Y77" s="150">
        <f t="shared" si="39"/>
        <v>0</v>
      </c>
      <c r="Z77" s="155">
        <f t="shared" si="43"/>
        <v>0</v>
      </c>
      <c r="AA77" s="152">
        <f t="shared" si="40"/>
        <v>0</v>
      </c>
      <c r="AB77" s="50" t="str">
        <f t="shared" si="44"/>
        <v>F1B</v>
      </c>
      <c r="AC77" s="50" t="s">
        <v>609</v>
      </c>
      <c r="AD77" s="41">
        <f>+IF(AND(OR(B77&lt;=$AG$4,U77=$U$6),B77&lt;15),ROUNDUP(AVERAGEIFS(Segédlet!$B$6:$B$19,Segédlet!$A$6:$A$19,"&gt;="&amp;$B77,Segédlet!$A$6:$A$19,"&lt;"&amp;($B77+$AE77)),0),0)</f>
        <v>0</v>
      </c>
      <c r="AE77" s="41">
        <f t="shared" si="41"/>
        <v>56</v>
      </c>
      <c r="AF77" s="41"/>
      <c r="AG77" s="41">
        <f>+IF(AD77&gt;0,INT(($AD$4-B77)/VLOOKUP($B$2,Segédlet!$A$23:$B$29,2,FALSE)),0)</f>
        <v>0</v>
      </c>
      <c r="AH77" s="47" t="str">
        <f t="shared" si="42"/>
        <v/>
      </c>
      <c r="AI77" s="39"/>
      <c r="AJ77" s="39">
        <f t="shared" si="46"/>
        <v>0</v>
      </c>
      <c r="AK77" s="209">
        <f t="shared" si="45"/>
        <v>0</v>
      </c>
    </row>
    <row r="78" spans="1:37" ht="15" hidden="1" customHeight="1">
      <c r="A78" s="191"/>
      <c r="B78" s="153" t="str">
        <f t="shared" si="37"/>
        <v/>
      </c>
      <c r="C78" s="154" t="str">
        <f t="shared" si="38"/>
        <v/>
      </c>
      <c r="D78" s="144"/>
      <c r="E78" s="145"/>
      <c r="F78" s="146"/>
      <c r="G78" s="147"/>
      <c r="H78" s="148" t="str">
        <f>+IF(YEAR(Címlap!$B$5)-M78&gt;18,"","J")</f>
        <v/>
      </c>
      <c r="I78" s="158"/>
      <c r="J78" s="159"/>
      <c r="K78" s="178"/>
      <c r="L78" s="162"/>
      <c r="M78" s="162"/>
      <c r="N78" s="120"/>
      <c r="O78" s="116"/>
      <c r="P78" s="116"/>
      <c r="Q78" s="116"/>
      <c r="R78" s="117"/>
      <c r="S78" s="116"/>
      <c r="T78" s="118"/>
      <c r="U78" s="149">
        <f t="shared" si="28"/>
        <v>0</v>
      </c>
      <c r="V78" s="123"/>
      <c r="W78" s="156"/>
      <c r="X78" s="161"/>
      <c r="Y78" s="150">
        <f t="shared" si="39"/>
        <v>0</v>
      </c>
      <c r="Z78" s="155">
        <f t="shared" si="43"/>
        <v>0</v>
      </c>
      <c r="AA78" s="152">
        <f t="shared" si="40"/>
        <v>0</v>
      </c>
      <c r="AB78" s="50" t="str">
        <f t="shared" si="44"/>
        <v>F1B</v>
      </c>
      <c r="AC78" s="50" t="s">
        <v>609</v>
      </c>
      <c r="AD78" s="41">
        <f>+IF(AND(OR(B78&lt;=$AG$4,U78=$U$6),B78&lt;15),ROUNDUP(AVERAGEIFS(Segédlet!$B$6:$B$19,Segédlet!$A$6:$A$19,"&gt;="&amp;$B78,Segédlet!$A$6:$A$19,"&lt;"&amp;($B78+$AE78)),0),0)</f>
        <v>0</v>
      </c>
      <c r="AE78" s="41">
        <f t="shared" si="41"/>
        <v>56</v>
      </c>
      <c r="AF78" s="41"/>
      <c r="AG78" s="41">
        <f>+IF(AD78&gt;0,INT(($AD$4-B78)/VLOOKUP($B$2,Segédlet!$A$23:$B$29,2,FALSE)),0)</f>
        <v>0</v>
      </c>
      <c r="AH78" s="47" t="str">
        <f t="shared" si="42"/>
        <v/>
      </c>
      <c r="AI78" s="39"/>
      <c r="AJ78" s="39">
        <f t="shared" si="46"/>
        <v>0</v>
      </c>
      <c r="AK78" s="209">
        <f t="shared" si="45"/>
        <v>0</v>
      </c>
    </row>
    <row r="79" spans="1:37" ht="15" hidden="1" customHeight="1">
      <c r="A79" s="191"/>
      <c r="B79" s="153" t="str">
        <f t="shared" si="37"/>
        <v/>
      </c>
      <c r="C79" s="154" t="str">
        <f t="shared" si="38"/>
        <v/>
      </c>
      <c r="D79" s="144"/>
      <c r="E79" s="145"/>
      <c r="F79" s="146"/>
      <c r="G79" s="147" t="str">
        <f t="shared" ref="G79:G101" si="47">UPPER(E79)&amp;" "&amp;F79</f>
        <v xml:space="preserve"> </v>
      </c>
      <c r="H79" s="148" t="str">
        <f>+IF(YEAR(Címlap!$B$5)-M79&gt;18,"","J")</f>
        <v/>
      </c>
      <c r="I79" s="158"/>
      <c r="J79" s="159"/>
      <c r="K79" s="178"/>
      <c r="L79" s="162"/>
      <c r="M79" s="162"/>
      <c r="N79" s="120"/>
      <c r="O79" s="116"/>
      <c r="P79" s="116"/>
      <c r="Q79" s="116"/>
      <c r="R79" s="117"/>
      <c r="S79" s="116"/>
      <c r="T79" s="118"/>
      <c r="U79" s="149">
        <f t="shared" si="28"/>
        <v>0</v>
      </c>
      <c r="V79" s="123"/>
      <c r="W79" s="156"/>
      <c r="X79" s="161"/>
      <c r="Y79" s="150">
        <f t="shared" si="39"/>
        <v>0</v>
      </c>
      <c r="Z79" s="155">
        <f t="shared" si="43"/>
        <v>0</v>
      </c>
      <c r="AA79" s="152">
        <f t="shared" si="40"/>
        <v>0</v>
      </c>
      <c r="AB79" s="50" t="str">
        <f t="shared" si="44"/>
        <v>F1B</v>
      </c>
      <c r="AC79" s="50" t="s">
        <v>609</v>
      </c>
      <c r="AD79" s="41">
        <f>+IF(AND(OR(B79&lt;=$AG$4,U79=$U$6),B79&lt;15),ROUNDUP(AVERAGEIFS(Segédlet!$B$6:$B$19,Segédlet!$A$6:$A$19,"&gt;="&amp;$B79,Segédlet!$A$6:$A$19,"&lt;"&amp;($B79+$AE79)),0),0)</f>
        <v>0</v>
      </c>
      <c r="AE79" s="41">
        <f t="shared" si="41"/>
        <v>56</v>
      </c>
      <c r="AF79" s="41"/>
      <c r="AG79" s="41">
        <f>+IF(AD79&gt;0,INT(($AD$4-B79)/VLOOKUP($B$2,Segédlet!$A$23:$B$29,2,FALSE)),0)</f>
        <v>0</v>
      </c>
      <c r="AH79" s="47" t="str">
        <f t="shared" si="42"/>
        <v/>
      </c>
      <c r="AI79" s="39"/>
      <c r="AJ79" s="39">
        <f t="shared" si="46"/>
        <v>0</v>
      </c>
      <c r="AK79" s="209">
        <f t="shared" si="45"/>
        <v>0</v>
      </c>
    </row>
    <row r="80" spans="1:37" ht="15" hidden="1" customHeight="1">
      <c r="A80" s="191"/>
      <c r="B80" s="153" t="str">
        <f t="shared" si="37"/>
        <v/>
      </c>
      <c r="C80" s="154" t="str">
        <f t="shared" si="38"/>
        <v/>
      </c>
      <c r="D80" s="144"/>
      <c r="E80" s="145"/>
      <c r="F80" s="146"/>
      <c r="G80" s="147" t="str">
        <f t="shared" si="47"/>
        <v xml:space="preserve"> </v>
      </c>
      <c r="H80" s="148" t="str">
        <f>+IF(YEAR(Címlap!$B$5)-M80&gt;18,"","J")</f>
        <v/>
      </c>
      <c r="I80" s="158"/>
      <c r="J80" s="159"/>
      <c r="K80" s="178"/>
      <c r="L80" s="162"/>
      <c r="M80" s="162"/>
      <c r="N80" s="120"/>
      <c r="O80" s="116"/>
      <c r="P80" s="116"/>
      <c r="Q80" s="116"/>
      <c r="R80" s="117"/>
      <c r="S80" s="116"/>
      <c r="T80" s="118"/>
      <c r="U80" s="149">
        <f t="shared" si="28"/>
        <v>0</v>
      </c>
      <c r="V80" s="123"/>
      <c r="W80" s="156"/>
      <c r="X80" s="161"/>
      <c r="Y80" s="150">
        <f t="shared" si="39"/>
        <v>0</v>
      </c>
      <c r="Z80" s="155">
        <f t="shared" si="43"/>
        <v>0</v>
      </c>
      <c r="AA80" s="152">
        <f t="shared" si="40"/>
        <v>0</v>
      </c>
      <c r="AB80" s="50" t="str">
        <f t="shared" si="44"/>
        <v>F1B</v>
      </c>
      <c r="AC80" s="50" t="s">
        <v>609</v>
      </c>
      <c r="AD80" s="41">
        <f>+IF(AND(OR(B80&lt;=$AG$4,U80=$U$6),B80&lt;15),ROUNDUP(AVERAGEIFS(Segédlet!$B$6:$B$19,Segédlet!$A$6:$A$19,"&gt;="&amp;$B80,Segédlet!$A$6:$A$19,"&lt;"&amp;($B80+$AE80)),0),0)</f>
        <v>0</v>
      </c>
      <c r="AE80" s="41">
        <f t="shared" si="41"/>
        <v>56</v>
      </c>
      <c r="AF80" s="41"/>
      <c r="AG80" s="41">
        <f>+IF(AD80&gt;0,INT(($AD$4-B80)/VLOOKUP($B$2,Segédlet!$A$23:$B$29,2,FALSE)),0)</f>
        <v>0</v>
      </c>
      <c r="AH80" s="47" t="str">
        <f t="shared" si="42"/>
        <v/>
      </c>
      <c r="AI80" s="39"/>
      <c r="AJ80" s="39">
        <f t="shared" si="46"/>
        <v>0</v>
      </c>
      <c r="AK80" s="209">
        <f t="shared" si="45"/>
        <v>0</v>
      </c>
    </row>
    <row r="81" spans="1:37" ht="15" hidden="1" customHeight="1">
      <c r="A81" s="191"/>
      <c r="B81" s="153" t="str">
        <f t="shared" si="37"/>
        <v/>
      </c>
      <c r="C81" s="154" t="str">
        <f t="shared" si="38"/>
        <v/>
      </c>
      <c r="D81" s="144"/>
      <c r="E81" s="145"/>
      <c r="F81" s="146"/>
      <c r="G81" s="147" t="str">
        <f t="shared" si="47"/>
        <v xml:space="preserve"> </v>
      </c>
      <c r="H81" s="148" t="str">
        <f>+IF(YEAR(Címlap!$B$5)-M81&gt;18,"","J")</f>
        <v/>
      </c>
      <c r="I81" s="158"/>
      <c r="J81" s="159"/>
      <c r="K81" s="178"/>
      <c r="L81" s="162"/>
      <c r="M81" s="162"/>
      <c r="N81" s="120"/>
      <c r="O81" s="116"/>
      <c r="P81" s="116"/>
      <c r="Q81" s="116"/>
      <c r="R81" s="117"/>
      <c r="S81" s="116"/>
      <c r="T81" s="118"/>
      <c r="U81" s="149">
        <f t="shared" si="28"/>
        <v>0</v>
      </c>
      <c r="V81" s="123"/>
      <c r="W81" s="156"/>
      <c r="X81" s="161"/>
      <c r="Y81" s="150">
        <f t="shared" si="39"/>
        <v>0</v>
      </c>
      <c r="Z81" s="155">
        <f t="shared" si="43"/>
        <v>0</v>
      </c>
      <c r="AA81" s="152">
        <f t="shared" si="40"/>
        <v>0</v>
      </c>
      <c r="AB81" s="50" t="str">
        <f t="shared" si="44"/>
        <v>F1B</v>
      </c>
      <c r="AC81" s="50" t="s">
        <v>609</v>
      </c>
      <c r="AD81" s="41">
        <f>+IF(AND(OR(B81&lt;=$AG$4,U81=$U$6),B81&lt;15),ROUNDUP(AVERAGEIFS(Segédlet!$B$6:$B$19,Segédlet!$A$6:$A$19,"&gt;="&amp;$B81,Segédlet!$A$6:$A$19,"&lt;"&amp;($B81+$AE81)),0),0)</f>
        <v>0</v>
      </c>
      <c r="AE81" s="41">
        <f t="shared" si="41"/>
        <v>56</v>
      </c>
      <c r="AF81" s="41"/>
      <c r="AG81" s="41">
        <f>+IF(AD81&gt;0,INT(($AD$4-B81)/VLOOKUP($B$2,Segédlet!$A$23:$B$29,2,FALSE)),0)</f>
        <v>0</v>
      </c>
      <c r="AH81" s="47" t="str">
        <f t="shared" si="42"/>
        <v/>
      </c>
      <c r="AI81" s="39"/>
      <c r="AJ81" s="39">
        <f t="shared" si="46"/>
        <v>0</v>
      </c>
      <c r="AK81" s="209">
        <f t="shared" si="45"/>
        <v>0</v>
      </c>
    </row>
    <row r="82" spans="1:37" ht="15" hidden="1" customHeight="1">
      <c r="A82" s="191"/>
      <c r="B82" s="153" t="str">
        <f t="shared" si="37"/>
        <v/>
      </c>
      <c r="C82" s="154" t="str">
        <f t="shared" si="38"/>
        <v/>
      </c>
      <c r="D82" s="144"/>
      <c r="E82" s="145"/>
      <c r="F82" s="146"/>
      <c r="G82" s="147" t="str">
        <f t="shared" si="47"/>
        <v xml:space="preserve"> </v>
      </c>
      <c r="H82" s="148" t="str">
        <f>+IF(YEAR(Címlap!$B$5)-M82&gt;18,"","J")</f>
        <v/>
      </c>
      <c r="I82" s="158"/>
      <c r="J82" s="159"/>
      <c r="K82" s="178"/>
      <c r="L82" s="162"/>
      <c r="M82" s="162"/>
      <c r="N82" s="120"/>
      <c r="O82" s="116"/>
      <c r="P82" s="116"/>
      <c r="Q82" s="116"/>
      <c r="R82" s="117"/>
      <c r="S82" s="116"/>
      <c r="T82" s="118"/>
      <c r="U82" s="149">
        <f t="shared" si="28"/>
        <v>0</v>
      </c>
      <c r="V82" s="123"/>
      <c r="W82" s="156"/>
      <c r="X82" s="161"/>
      <c r="Y82" s="150">
        <f t="shared" si="39"/>
        <v>0</v>
      </c>
      <c r="Z82" s="155">
        <f t="shared" si="43"/>
        <v>0</v>
      </c>
      <c r="AA82" s="152">
        <f t="shared" si="40"/>
        <v>0</v>
      </c>
      <c r="AB82" s="50" t="str">
        <f t="shared" si="44"/>
        <v>F1B</v>
      </c>
      <c r="AC82" s="50" t="s">
        <v>609</v>
      </c>
      <c r="AD82" s="41">
        <f>+IF(AND(OR(B82&lt;=$AG$4,U82=$U$6),B82&lt;15),ROUNDUP(AVERAGEIFS(Segédlet!$B$6:$B$19,Segédlet!$A$6:$A$19,"&gt;="&amp;$B82,Segédlet!$A$6:$A$19,"&lt;"&amp;($B82+$AE82)),0),0)</f>
        <v>0</v>
      </c>
      <c r="AE82" s="41">
        <f t="shared" si="41"/>
        <v>56</v>
      </c>
      <c r="AF82" s="41"/>
      <c r="AG82" s="41">
        <f>+IF(AD82&gt;0,INT(($AD$4-B82)/VLOOKUP($B$2,Segédlet!$A$23:$B$29,2,FALSE)),0)</f>
        <v>0</v>
      </c>
      <c r="AH82" s="47" t="str">
        <f t="shared" si="42"/>
        <v/>
      </c>
      <c r="AI82" s="39"/>
      <c r="AJ82" s="39">
        <f t="shared" si="46"/>
        <v>0</v>
      </c>
      <c r="AK82" s="209">
        <f t="shared" si="45"/>
        <v>0</v>
      </c>
    </row>
    <row r="83" spans="1:37" ht="15" hidden="1" customHeight="1">
      <c r="A83" s="191"/>
      <c r="B83" s="153" t="str">
        <f t="shared" si="37"/>
        <v/>
      </c>
      <c r="C83" s="154" t="str">
        <f t="shared" si="38"/>
        <v/>
      </c>
      <c r="D83" s="144"/>
      <c r="E83" s="145"/>
      <c r="F83" s="146"/>
      <c r="G83" s="147" t="str">
        <f t="shared" si="47"/>
        <v xml:space="preserve"> </v>
      </c>
      <c r="H83" s="148" t="str">
        <f>+IF(YEAR(Címlap!$B$5)-M83&gt;18,"","J")</f>
        <v/>
      </c>
      <c r="I83" s="158"/>
      <c r="J83" s="159"/>
      <c r="K83" s="178"/>
      <c r="L83" s="162"/>
      <c r="M83" s="162"/>
      <c r="N83" s="120"/>
      <c r="O83" s="116"/>
      <c r="P83" s="116"/>
      <c r="Q83" s="116"/>
      <c r="R83" s="117"/>
      <c r="S83" s="116"/>
      <c r="T83" s="118"/>
      <c r="U83" s="149">
        <f t="shared" si="28"/>
        <v>0</v>
      </c>
      <c r="V83" s="123"/>
      <c r="W83" s="156"/>
      <c r="X83" s="161"/>
      <c r="Y83" s="150">
        <f t="shared" si="39"/>
        <v>0</v>
      </c>
      <c r="Z83" s="155">
        <f t="shared" si="43"/>
        <v>0</v>
      </c>
      <c r="AA83" s="152">
        <f t="shared" si="40"/>
        <v>0</v>
      </c>
      <c r="AB83" s="50" t="str">
        <f t="shared" si="44"/>
        <v>F1B</v>
      </c>
      <c r="AC83" s="50" t="s">
        <v>609</v>
      </c>
      <c r="AD83" s="41">
        <f>+IF(AND(OR(B83&lt;=$AG$4,U83=$U$6),B83&lt;15),ROUNDUP(AVERAGEIFS(Segédlet!$B$6:$B$19,Segédlet!$A$6:$A$19,"&gt;="&amp;$B83,Segédlet!$A$6:$A$19,"&lt;"&amp;($B83+$AE83)),0),0)</f>
        <v>0</v>
      </c>
      <c r="AE83" s="41">
        <f t="shared" si="41"/>
        <v>56</v>
      </c>
      <c r="AF83" s="41"/>
      <c r="AG83" s="41">
        <f>+IF(AD83&gt;0,INT(($AD$4-B83)/VLOOKUP($B$2,Segédlet!$A$23:$B$29,2,FALSE)),0)</f>
        <v>0</v>
      </c>
      <c r="AH83" s="47" t="str">
        <f t="shared" si="42"/>
        <v/>
      </c>
      <c r="AI83" s="39"/>
      <c r="AJ83" s="39">
        <f t="shared" si="46"/>
        <v>0</v>
      </c>
      <c r="AK83" s="209">
        <f t="shared" si="45"/>
        <v>0</v>
      </c>
    </row>
    <row r="84" spans="1:37" ht="15" hidden="1" customHeight="1">
      <c r="A84" s="191"/>
      <c r="B84" s="153" t="str">
        <f t="shared" si="37"/>
        <v/>
      </c>
      <c r="C84" s="154" t="str">
        <f t="shared" si="38"/>
        <v/>
      </c>
      <c r="D84" s="144"/>
      <c r="E84" s="145"/>
      <c r="F84" s="146"/>
      <c r="G84" s="147" t="str">
        <f t="shared" si="47"/>
        <v xml:space="preserve"> </v>
      </c>
      <c r="H84" s="148" t="str">
        <f>+IF(YEAR(Címlap!$B$5)-M84&gt;18,"","J")</f>
        <v/>
      </c>
      <c r="I84" s="158"/>
      <c r="J84" s="159"/>
      <c r="K84" s="178"/>
      <c r="L84" s="162"/>
      <c r="M84" s="162"/>
      <c r="N84" s="120"/>
      <c r="O84" s="116"/>
      <c r="P84" s="116"/>
      <c r="Q84" s="116"/>
      <c r="R84" s="117"/>
      <c r="S84" s="116"/>
      <c r="T84" s="118"/>
      <c r="U84" s="149">
        <f t="shared" si="28"/>
        <v>0</v>
      </c>
      <c r="V84" s="123"/>
      <c r="W84" s="156"/>
      <c r="X84" s="161"/>
      <c r="Y84" s="150">
        <f t="shared" si="39"/>
        <v>0</v>
      </c>
      <c r="Z84" s="155">
        <f t="shared" si="43"/>
        <v>0</v>
      </c>
      <c r="AA84" s="152">
        <f t="shared" si="40"/>
        <v>0</v>
      </c>
      <c r="AB84" s="50" t="str">
        <f t="shared" si="44"/>
        <v>F1B</v>
      </c>
      <c r="AC84" s="50" t="s">
        <v>609</v>
      </c>
      <c r="AD84" s="41">
        <f>+IF(AND(OR(B84&lt;=$AG$4,U84=$U$6),B84&lt;15),ROUNDUP(AVERAGEIFS(Segédlet!$B$6:$B$19,Segédlet!$A$6:$A$19,"&gt;="&amp;$B84,Segédlet!$A$6:$A$19,"&lt;"&amp;($B84+$AE84)),0),0)</f>
        <v>0</v>
      </c>
      <c r="AE84" s="41">
        <f t="shared" si="41"/>
        <v>56</v>
      </c>
      <c r="AF84" s="41"/>
      <c r="AG84" s="41">
        <f>+IF(AD84&gt;0,INT(($AD$4-B84)/VLOOKUP($B$2,Segédlet!$A$23:$B$29,2,FALSE)),0)</f>
        <v>0</v>
      </c>
      <c r="AH84" s="47" t="str">
        <f t="shared" si="42"/>
        <v/>
      </c>
      <c r="AI84" s="39"/>
      <c r="AJ84" s="39">
        <f t="shared" si="46"/>
        <v>0</v>
      </c>
      <c r="AK84" s="209">
        <f t="shared" si="45"/>
        <v>0</v>
      </c>
    </row>
    <row r="85" spans="1:37" ht="15" hidden="1" customHeight="1">
      <c r="A85" s="191"/>
      <c r="B85" s="153" t="str">
        <f t="shared" si="37"/>
        <v/>
      </c>
      <c r="C85" s="154" t="str">
        <f t="shared" si="38"/>
        <v/>
      </c>
      <c r="D85" s="144"/>
      <c r="E85" s="145"/>
      <c r="F85" s="146"/>
      <c r="G85" s="147" t="str">
        <f t="shared" si="47"/>
        <v xml:space="preserve"> </v>
      </c>
      <c r="H85" s="148" t="str">
        <f>+IF(YEAR(Címlap!$B$5)-M85&gt;18,"","J")</f>
        <v/>
      </c>
      <c r="I85" s="158"/>
      <c r="J85" s="159"/>
      <c r="K85" s="178"/>
      <c r="L85" s="162"/>
      <c r="M85" s="162"/>
      <c r="N85" s="120"/>
      <c r="O85" s="116"/>
      <c r="P85" s="116"/>
      <c r="Q85" s="116"/>
      <c r="R85" s="117"/>
      <c r="S85" s="116"/>
      <c r="T85" s="118"/>
      <c r="U85" s="149">
        <f t="shared" si="28"/>
        <v>0</v>
      </c>
      <c r="V85" s="123"/>
      <c r="W85" s="156"/>
      <c r="X85" s="161"/>
      <c r="Y85" s="150">
        <f t="shared" si="39"/>
        <v>0</v>
      </c>
      <c r="Z85" s="155">
        <f t="shared" si="43"/>
        <v>0</v>
      </c>
      <c r="AA85" s="152">
        <f t="shared" si="40"/>
        <v>0</v>
      </c>
      <c r="AB85" s="50" t="str">
        <f t="shared" si="44"/>
        <v>F1B</v>
      </c>
      <c r="AC85" s="50" t="s">
        <v>609</v>
      </c>
      <c r="AD85" s="41">
        <f>+IF(AND(OR(B85&lt;=$AG$4,U85=$U$6),B85&lt;15),ROUNDUP(AVERAGEIFS(Segédlet!$B$6:$B$19,Segédlet!$A$6:$A$19,"&gt;="&amp;$B85,Segédlet!$A$6:$A$19,"&lt;"&amp;($B85+$AE85)),0),0)</f>
        <v>0</v>
      </c>
      <c r="AE85" s="41">
        <f t="shared" si="41"/>
        <v>56</v>
      </c>
      <c r="AF85" s="41"/>
      <c r="AG85" s="41">
        <f>+IF(AD85&gt;0,INT(($AD$4-B85)/VLOOKUP($B$2,Segédlet!$A$23:$B$29,2,FALSE)),0)</f>
        <v>0</v>
      </c>
      <c r="AH85" s="47" t="str">
        <f t="shared" si="42"/>
        <v/>
      </c>
      <c r="AI85" s="39"/>
      <c r="AJ85" s="39">
        <f t="shared" si="46"/>
        <v>0</v>
      </c>
      <c r="AK85" s="209">
        <f t="shared" si="45"/>
        <v>0</v>
      </c>
    </row>
    <row r="86" spans="1:37" ht="15" hidden="1" customHeight="1">
      <c r="A86" s="187"/>
      <c r="B86" s="153" t="str">
        <f t="shared" si="37"/>
        <v/>
      </c>
      <c r="C86" s="154" t="str">
        <f t="shared" si="38"/>
        <v/>
      </c>
      <c r="D86" s="144"/>
      <c r="E86" s="145"/>
      <c r="F86" s="146"/>
      <c r="G86" s="147" t="str">
        <f t="shared" si="47"/>
        <v xml:space="preserve"> </v>
      </c>
      <c r="H86" s="148" t="str">
        <f>+IF(YEAR(Címlap!$B$5)-M86&gt;18,"","J")</f>
        <v/>
      </c>
      <c r="I86" s="158"/>
      <c r="J86" s="159"/>
      <c r="K86" s="178"/>
      <c r="L86" s="162"/>
      <c r="M86" s="162"/>
      <c r="N86" s="120"/>
      <c r="O86" s="116"/>
      <c r="P86" s="116"/>
      <c r="Q86" s="116"/>
      <c r="R86" s="117"/>
      <c r="S86" s="116"/>
      <c r="T86" s="118"/>
      <c r="U86" s="149">
        <f t="shared" si="28"/>
        <v>0</v>
      </c>
      <c r="V86" s="123"/>
      <c r="W86" s="156"/>
      <c r="X86" s="161"/>
      <c r="Y86" s="150">
        <f t="shared" si="39"/>
        <v>0</v>
      </c>
      <c r="Z86" s="155">
        <f t="shared" si="43"/>
        <v>0</v>
      </c>
      <c r="AA86" s="152">
        <f t="shared" si="40"/>
        <v>0</v>
      </c>
      <c r="AB86" s="50" t="str">
        <f t="shared" si="44"/>
        <v>F1B</v>
      </c>
      <c r="AC86" s="50" t="s">
        <v>609</v>
      </c>
      <c r="AD86" s="41">
        <f>+IF(AND(OR(B86&lt;=$AG$4,U86=$U$6),B86&lt;15),ROUNDUP(AVERAGEIFS(Segédlet!$B$6:$B$19,Segédlet!$A$6:$A$19,"&gt;="&amp;$B86,Segédlet!$A$6:$A$19,"&lt;"&amp;($B86+$AE86)),0),0)</f>
        <v>0</v>
      </c>
      <c r="AE86" s="41">
        <f t="shared" si="41"/>
        <v>56</v>
      </c>
      <c r="AF86" s="41"/>
      <c r="AG86" s="41">
        <f>+IF(AD86&gt;0,INT(($AD$4-B86)/VLOOKUP($B$2,Segédlet!$A$23:$B$29,2,FALSE)),0)</f>
        <v>0</v>
      </c>
      <c r="AH86" s="47" t="str">
        <f t="shared" si="42"/>
        <v/>
      </c>
      <c r="AI86" s="39"/>
      <c r="AJ86" s="39">
        <f t="shared" si="46"/>
        <v>0</v>
      </c>
      <c r="AK86" s="209">
        <f t="shared" si="45"/>
        <v>0</v>
      </c>
    </row>
    <row r="87" spans="1:37" ht="15" hidden="1" customHeight="1">
      <c r="A87" s="187"/>
      <c r="B87" s="153" t="str">
        <f t="shared" si="37"/>
        <v/>
      </c>
      <c r="C87" s="154" t="str">
        <f t="shared" si="38"/>
        <v/>
      </c>
      <c r="D87" s="144"/>
      <c r="E87" s="145"/>
      <c r="F87" s="146"/>
      <c r="G87" s="147" t="str">
        <f t="shared" si="47"/>
        <v xml:space="preserve"> </v>
      </c>
      <c r="H87" s="148" t="str">
        <f>+IF(YEAR(Címlap!$B$5)-M87&gt;18,"","J")</f>
        <v/>
      </c>
      <c r="I87" s="158"/>
      <c r="J87" s="159"/>
      <c r="K87" s="178"/>
      <c r="L87" s="162"/>
      <c r="M87" s="162"/>
      <c r="N87" s="120"/>
      <c r="O87" s="116"/>
      <c r="P87" s="116"/>
      <c r="Q87" s="116"/>
      <c r="R87" s="117"/>
      <c r="S87" s="116"/>
      <c r="T87" s="118"/>
      <c r="U87" s="149">
        <f t="shared" si="28"/>
        <v>0</v>
      </c>
      <c r="V87" s="123"/>
      <c r="W87" s="156"/>
      <c r="X87" s="161"/>
      <c r="Y87" s="150">
        <f t="shared" si="39"/>
        <v>0</v>
      </c>
      <c r="Z87" s="155">
        <f t="shared" si="43"/>
        <v>0</v>
      </c>
      <c r="AA87" s="152">
        <f t="shared" si="40"/>
        <v>0</v>
      </c>
      <c r="AB87" s="50" t="str">
        <f t="shared" si="44"/>
        <v>F1B</v>
      </c>
      <c r="AC87" s="50" t="s">
        <v>609</v>
      </c>
      <c r="AD87" s="41">
        <f>+IF(AND(OR(B87&lt;=$AG$4,U87=$U$6),B87&lt;15),ROUNDUP(AVERAGEIFS(Segédlet!$B$6:$B$19,Segédlet!$A$6:$A$19,"&gt;="&amp;$B87,Segédlet!$A$6:$A$19,"&lt;"&amp;($B87+$AE87)),0),0)</f>
        <v>0</v>
      </c>
      <c r="AE87" s="41">
        <f t="shared" si="41"/>
        <v>56</v>
      </c>
      <c r="AF87" s="41"/>
      <c r="AG87" s="41">
        <f>+IF(AD87&gt;0,INT(($AD$4-B87)/VLOOKUP($B$2,Segédlet!$A$23:$B$29,2,FALSE)),0)</f>
        <v>0</v>
      </c>
      <c r="AH87" s="47" t="str">
        <f t="shared" si="42"/>
        <v/>
      </c>
      <c r="AI87" s="39"/>
      <c r="AJ87" s="39">
        <f t="shared" si="46"/>
        <v>0</v>
      </c>
      <c r="AK87" s="209">
        <f t="shared" si="45"/>
        <v>0</v>
      </c>
    </row>
    <row r="88" spans="1:37" ht="15" hidden="1" customHeight="1">
      <c r="A88" s="187"/>
      <c r="B88" s="153" t="str">
        <f t="shared" si="37"/>
        <v/>
      </c>
      <c r="C88" s="154" t="str">
        <f t="shared" si="38"/>
        <v/>
      </c>
      <c r="D88" s="144"/>
      <c r="E88" s="145"/>
      <c r="F88" s="146"/>
      <c r="G88" s="147" t="str">
        <f t="shared" si="47"/>
        <v xml:space="preserve"> </v>
      </c>
      <c r="H88" s="148" t="str">
        <f>+IF(YEAR(Címlap!$B$5)-M88&gt;18,"","J")</f>
        <v/>
      </c>
      <c r="I88" s="158"/>
      <c r="J88" s="159"/>
      <c r="K88" s="178"/>
      <c r="L88" s="162"/>
      <c r="M88" s="162"/>
      <c r="N88" s="120"/>
      <c r="O88" s="116"/>
      <c r="P88" s="116"/>
      <c r="Q88" s="116"/>
      <c r="R88" s="117"/>
      <c r="S88" s="116"/>
      <c r="T88" s="118"/>
      <c r="U88" s="149">
        <f t="shared" si="28"/>
        <v>0</v>
      </c>
      <c r="V88" s="123"/>
      <c r="W88" s="156"/>
      <c r="X88" s="161"/>
      <c r="Y88" s="150">
        <f t="shared" si="39"/>
        <v>0</v>
      </c>
      <c r="Z88" s="155">
        <f t="shared" si="43"/>
        <v>0</v>
      </c>
      <c r="AA88" s="152">
        <f t="shared" si="40"/>
        <v>0</v>
      </c>
      <c r="AB88" s="50" t="str">
        <f t="shared" si="44"/>
        <v>F1B</v>
      </c>
      <c r="AC88" s="50" t="s">
        <v>609</v>
      </c>
      <c r="AD88" s="41">
        <f>+IF(AND(OR(B88&lt;=$AG$4,U88=$U$6),B88&lt;15),ROUNDUP(AVERAGEIFS(Segédlet!$B$6:$B$19,Segédlet!$A$6:$A$19,"&gt;="&amp;$B88,Segédlet!$A$6:$A$19,"&lt;"&amp;($B88+$AE88)),0),0)</f>
        <v>0</v>
      </c>
      <c r="AE88" s="41">
        <f t="shared" si="41"/>
        <v>56</v>
      </c>
      <c r="AF88" s="41"/>
      <c r="AG88" s="41">
        <f>+IF(AD88&gt;0,INT(($AD$4-B88)/VLOOKUP($B$2,Segédlet!$A$23:$B$29,2,FALSE)),0)</f>
        <v>0</v>
      </c>
      <c r="AH88" s="47" t="str">
        <f t="shared" si="42"/>
        <v/>
      </c>
      <c r="AI88" s="39"/>
      <c r="AJ88" s="39">
        <f t="shared" si="46"/>
        <v>0</v>
      </c>
      <c r="AK88" s="209">
        <f t="shared" si="45"/>
        <v>0</v>
      </c>
    </row>
    <row r="89" spans="1:37" ht="15" hidden="1" customHeight="1">
      <c r="A89" s="187"/>
      <c r="B89" s="153" t="str">
        <f t="shared" si="37"/>
        <v/>
      </c>
      <c r="C89" s="154" t="str">
        <f t="shared" si="38"/>
        <v/>
      </c>
      <c r="D89" s="144"/>
      <c r="E89" s="145"/>
      <c r="F89" s="146"/>
      <c r="G89" s="147" t="str">
        <f t="shared" si="47"/>
        <v xml:space="preserve"> </v>
      </c>
      <c r="H89" s="148" t="str">
        <f>+IF(YEAR(Címlap!$B$5)-M89&gt;18,"","J")</f>
        <v/>
      </c>
      <c r="I89" s="158"/>
      <c r="J89" s="159"/>
      <c r="K89" s="178"/>
      <c r="L89" s="162"/>
      <c r="M89" s="162"/>
      <c r="N89" s="120"/>
      <c r="O89" s="116"/>
      <c r="P89" s="116"/>
      <c r="Q89" s="116"/>
      <c r="R89" s="117"/>
      <c r="S89" s="116"/>
      <c r="T89" s="118"/>
      <c r="U89" s="149">
        <f t="shared" si="28"/>
        <v>0</v>
      </c>
      <c r="V89" s="123"/>
      <c r="W89" s="156"/>
      <c r="X89" s="161"/>
      <c r="Y89" s="150">
        <f t="shared" si="39"/>
        <v>0</v>
      </c>
      <c r="Z89" s="155">
        <f t="shared" si="43"/>
        <v>0</v>
      </c>
      <c r="AA89" s="152">
        <f t="shared" si="40"/>
        <v>0</v>
      </c>
      <c r="AB89" s="50" t="str">
        <f t="shared" si="44"/>
        <v>F1B</v>
      </c>
      <c r="AC89" s="50" t="s">
        <v>609</v>
      </c>
      <c r="AD89" s="41">
        <f>+IF(AND(OR(B89&lt;=$AG$4,U89=$U$6),B89&lt;15),ROUNDUP(AVERAGEIFS(Segédlet!$B$6:$B$19,Segédlet!$A$6:$A$19,"&gt;="&amp;$B89,Segédlet!$A$6:$A$19,"&lt;"&amp;($B89+$AE89)),0),0)</f>
        <v>0</v>
      </c>
      <c r="AE89" s="41">
        <f t="shared" si="41"/>
        <v>56</v>
      </c>
      <c r="AF89" s="41"/>
      <c r="AG89" s="41">
        <f>+IF(AD89&gt;0,INT(($AD$4-B89)/VLOOKUP($B$2,Segédlet!$A$23:$B$29,2,FALSE)),0)</f>
        <v>0</v>
      </c>
      <c r="AH89" s="47" t="str">
        <f t="shared" si="42"/>
        <v/>
      </c>
      <c r="AI89" s="39"/>
      <c r="AJ89" s="39">
        <f t="shared" si="46"/>
        <v>0</v>
      </c>
      <c r="AK89" s="209">
        <f t="shared" si="45"/>
        <v>0</v>
      </c>
    </row>
    <row r="90" spans="1:37" ht="15" hidden="1" customHeight="1">
      <c r="A90" s="187"/>
      <c r="B90" s="153" t="str">
        <f t="shared" si="37"/>
        <v/>
      </c>
      <c r="C90" s="154" t="str">
        <f t="shared" si="38"/>
        <v/>
      </c>
      <c r="D90" s="144"/>
      <c r="E90" s="145"/>
      <c r="F90" s="146"/>
      <c r="G90" s="147" t="str">
        <f t="shared" si="47"/>
        <v xml:space="preserve"> </v>
      </c>
      <c r="H90" s="148" t="str">
        <f>+IF(YEAR(Címlap!$B$5)-M90&gt;18,"","J")</f>
        <v/>
      </c>
      <c r="I90" s="158"/>
      <c r="J90" s="159"/>
      <c r="K90" s="178"/>
      <c r="L90" s="162"/>
      <c r="M90" s="162"/>
      <c r="N90" s="120"/>
      <c r="O90" s="116"/>
      <c r="P90" s="116"/>
      <c r="Q90" s="116"/>
      <c r="R90" s="117"/>
      <c r="S90" s="116"/>
      <c r="T90" s="118"/>
      <c r="U90" s="149">
        <f t="shared" si="28"/>
        <v>0</v>
      </c>
      <c r="V90" s="123"/>
      <c r="W90" s="156"/>
      <c r="X90" s="161"/>
      <c r="Y90" s="150">
        <f t="shared" si="39"/>
        <v>0</v>
      </c>
      <c r="Z90" s="155">
        <f t="shared" si="43"/>
        <v>0</v>
      </c>
      <c r="AA90" s="152">
        <f t="shared" si="40"/>
        <v>0</v>
      </c>
      <c r="AB90" s="50" t="str">
        <f t="shared" si="44"/>
        <v>F1B</v>
      </c>
      <c r="AC90" s="50" t="s">
        <v>609</v>
      </c>
      <c r="AD90" s="41">
        <f>+IF(AND(OR(B90&lt;=$AG$4,U90=$U$6),B90&lt;15),ROUNDUP(AVERAGEIFS(Segédlet!$B$6:$B$19,Segédlet!$A$6:$A$19,"&gt;="&amp;$B90,Segédlet!$A$6:$A$19,"&lt;"&amp;($B90+$AE90)),0),0)</f>
        <v>0</v>
      </c>
      <c r="AE90" s="41">
        <f t="shared" si="41"/>
        <v>56</v>
      </c>
      <c r="AF90" s="41"/>
      <c r="AG90" s="41">
        <f>+IF(AD90&gt;0,INT(($AD$4-B90)/VLOOKUP($B$2,Segédlet!$A$23:$B$29,2,FALSE)),0)</f>
        <v>0</v>
      </c>
      <c r="AH90" s="47" t="str">
        <f t="shared" si="42"/>
        <v/>
      </c>
      <c r="AI90" s="39"/>
      <c r="AJ90" s="39">
        <f t="shared" si="46"/>
        <v>0</v>
      </c>
      <c r="AK90" s="209">
        <f t="shared" si="45"/>
        <v>0</v>
      </c>
    </row>
    <row r="91" spans="1:37" ht="15" hidden="1" customHeight="1">
      <c r="A91" s="187"/>
      <c r="B91" s="153" t="str">
        <f t="shared" si="37"/>
        <v/>
      </c>
      <c r="C91" s="154" t="str">
        <f t="shared" si="38"/>
        <v/>
      </c>
      <c r="D91" s="144"/>
      <c r="E91" s="145"/>
      <c r="F91" s="146"/>
      <c r="G91" s="147" t="str">
        <f t="shared" si="47"/>
        <v xml:space="preserve"> </v>
      </c>
      <c r="H91" s="148" t="str">
        <f>+IF(YEAR(Címlap!$B$5)-M91&gt;18,"","J")</f>
        <v/>
      </c>
      <c r="I91" s="158"/>
      <c r="J91" s="159"/>
      <c r="K91" s="178"/>
      <c r="L91" s="162"/>
      <c r="M91" s="162"/>
      <c r="N91" s="120"/>
      <c r="O91" s="116"/>
      <c r="P91" s="116"/>
      <c r="Q91" s="116"/>
      <c r="R91" s="117"/>
      <c r="S91" s="116"/>
      <c r="T91" s="118"/>
      <c r="U91" s="149">
        <f t="shared" si="28"/>
        <v>0</v>
      </c>
      <c r="V91" s="123"/>
      <c r="W91" s="156"/>
      <c r="X91" s="161"/>
      <c r="Y91" s="150">
        <f t="shared" si="39"/>
        <v>0</v>
      </c>
      <c r="Z91" s="155">
        <f t="shared" si="43"/>
        <v>0</v>
      </c>
      <c r="AA91" s="152">
        <f t="shared" si="40"/>
        <v>0</v>
      </c>
      <c r="AB91" s="50" t="str">
        <f t="shared" si="44"/>
        <v>F1B</v>
      </c>
      <c r="AC91" s="50" t="s">
        <v>609</v>
      </c>
      <c r="AD91" s="41">
        <f>+IF(AND(OR(B91&lt;=$AG$4,U91=$U$6),B91&lt;15),ROUNDUP(AVERAGEIFS(Segédlet!$B$6:$B$19,Segédlet!$A$6:$A$19,"&gt;="&amp;$B91,Segédlet!$A$6:$A$19,"&lt;"&amp;($B91+$AE91)),0),0)</f>
        <v>0</v>
      </c>
      <c r="AE91" s="41">
        <f t="shared" si="41"/>
        <v>56</v>
      </c>
      <c r="AF91" s="41"/>
      <c r="AG91" s="41">
        <f>+IF(AD91&gt;0,INT(($AD$4-B91)/VLOOKUP($B$2,Segédlet!$A$23:$B$29,2,FALSE)),0)</f>
        <v>0</v>
      </c>
      <c r="AH91" s="47" t="str">
        <f t="shared" si="42"/>
        <v/>
      </c>
      <c r="AI91" s="39"/>
      <c r="AJ91" s="39">
        <f t="shared" si="46"/>
        <v>0</v>
      </c>
      <c r="AK91" s="209">
        <f t="shared" si="45"/>
        <v>0</v>
      </c>
    </row>
    <row r="92" spans="1:37" ht="15" hidden="1" customHeight="1">
      <c r="A92" s="187"/>
      <c r="B92" s="153" t="str">
        <f t="shared" si="37"/>
        <v/>
      </c>
      <c r="C92" s="154" t="str">
        <f t="shared" si="38"/>
        <v/>
      </c>
      <c r="D92" s="144"/>
      <c r="E92" s="145"/>
      <c r="F92" s="146"/>
      <c r="G92" s="147" t="str">
        <f t="shared" si="47"/>
        <v xml:space="preserve"> </v>
      </c>
      <c r="H92" s="148" t="str">
        <f>+IF(YEAR(Címlap!$B$5)-M92&gt;18,"","J")</f>
        <v/>
      </c>
      <c r="I92" s="158"/>
      <c r="J92" s="159"/>
      <c r="K92" s="178"/>
      <c r="L92" s="162"/>
      <c r="M92" s="162"/>
      <c r="N92" s="120"/>
      <c r="O92" s="116"/>
      <c r="P92" s="116"/>
      <c r="Q92" s="116"/>
      <c r="R92" s="117"/>
      <c r="S92" s="116"/>
      <c r="T92" s="118"/>
      <c r="U92" s="149">
        <f t="shared" si="28"/>
        <v>0</v>
      </c>
      <c r="V92" s="123"/>
      <c r="W92" s="156"/>
      <c r="X92" s="161"/>
      <c r="Y92" s="150">
        <f t="shared" si="39"/>
        <v>0</v>
      </c>
      <c r="Z92" s="155">
        <f t="shared" si="43"/>
        <v>0</v>
      </c>
      <c r="AA92" s="152">
        <f t="shared" si="40"/>
        <v>0</v>
      </c>
      <c r="AB92" s="50" t="str">
        <f t="shared" si="44"/>
        <v>F1B</v>
      </c>
      <c r="AC92" s="50" t="s">
        <v>609</v>
      </c>
      <c r="AD92" s="41">
        <f>+IF(AND(OR(B92&lt;=$AG$4,U92=$U$6),B92&lt;15),ROUNDUP(AVERAGEIFS(Segédlet!$B$6:$B$19,Segédlet!$A$6:$A$19,"&gt;="&amp;$B92,Segédlet!$A$6:$A$19,"&lt;"&amp;($B92+$AE92)),0),0)</f>
        <v>0</v>
      </c>
      <c r="AE92" s="41">
        <f t="shared" si="41"/>
        <v>56</v>
      </c>
      <c r="AF92" s="41"/>
      <c r="AG92" s="41">
        <f>+IF(AD92&gt;0,INT(($AD$4-B92)/VLOOKUP($B$2,Segédlet!$A$23:$B$29,2,FALSE)),0)</f>
        <v>0</v>
      </c>
      <c r="AH92" s="47" t="str">
        <f t="shared" si="42"/>
        <v/>
      </c>
      <c r="AI92" s="39"/>
      <c r="AJ92" s="39">
        <f t="shared" si="46"/>
        <v>0</v>
      </c>
      <c r="AK92" s="209">
        <f t="shared" si="45"/>
        <v>0</v>
      </c>
    </row>
    <row r="93" spans="1:37" ht="15" hidden="1" customHeight="1">
      <c r="A93" s="187"/>
      <c r="B93" s="153" t="str">
        <f t="shared" si="37"/>
        <v/>
      </c>
      <c r="C93" s="154" t="str">
        <f t="shared" si="38"/>
        <v/>
      </c>
      <c r="D93" s="144"/>
      <c r="E93" s="145"/>
      <c r="F93" s="146"/>
      <c r="G93" s="147" t="str">
        <f t="shared" si="47"/>
        <v xml:space="preserve"> </v>
      </c>
      <c r="H93" s="148" t="str">
        <f>+IF(YEAR(Címlap!$B$5)-M93&gt;18,"","J")</f>
        <v/>
      </c>
      <c r="I93" s="158"/>
      <c r="J93" s="159"/>
      <c r="K93" s="178"/>
      <c r="L93" s="162"/>
      <c r="M93" s="162"/>
      <c r="N93" s="120"/>
      <c r="O93" s="116"/>
      <c r="P93" s="116"/>
      <c r="Q93" s="116"/>
      <c r="R93" s="117"/>
      <c r="S93" s="116"/>
      <c r="T93" s="118"/>
      <c r="U93" s="149">
        <f t="shared" si="28"/>
        <v>0</v>
      </c>
      <c r="V93" s="123"/>
      <c r="W93" s="156"/>
      <c r="X93" s="161"/>
      <c r="Y93" s="150">
        <f t="shared" si="39"/>
        <v>0</v>
      </c>
      <c r="Z93" s="155">
        <f t="shared" si="43"/>
        <v>0</v>
      </c>
      <c r="AA93" s="152">
        <f t="shared" si="40"/>
        <v>0</v>
      </c>
      <c r="AB93" s="50" t="str">
        <f t="shared" si="44"/>
        <v>F1B</v>
      </c>
      <c r="AC93" s="50" t="s">
        <v>609</v>
      </c>
      <c r="AD93" s="41">
        <f>+IF(AND(OR(B93&lt;=$AG$4,U93=$U$6),B93&lt;15),ROUNDUP(AVERAGEIFS(Segédlet!$B$6:$B$19,Segédlet!$A$6:$A$19,"&gt;="&amp;$B93,Segédlet!$A$6:$A$19,"&lt;"&amp;($B93+$AE93)),0),0)</f>
        <v>0</v>
      </c>
      <c r="AE93" s="41">
        <f t="shared" si="41"/>
        <v>56</v>
      </c>
      <c r="AF93" s="41"/>
      <c r="AG93" s="41">
        <f>+IF(AD93&gt;0,INT(($AD$4-B93)/VLOOKUP($B$2,Segédlet!$A$23:$B$29,2,FALSE)),0)</f>
        <v>0</v>
      </c>
      <c r="AH93" s="47" t="str">
        <f t="shared" si="42"/>
        <v/>
      </c>
      <c r="AI93" s="39"/>
      <c r="AJ93" s="39">
        <f t="shared" si="46"/>
        <v>0</v>
      </c>
      <c r="AK93" s="209">
        <f t="shared" si="45"/>
        <v>0</v>
      </c>
    </row>
    <row r="94" spans="1:37" ht="15" hidden="1" customHeight="1">
      <c r="A94" s="187"/>
      <c r="B94" s="153" t="str">
        <f t="shared" si="37"/>
        <v/>
      </c>
      <c r="C94" s="154" t="str">
        <f t="shared" si="38"/>
        <v/>
      </c>
      <c r="D94" s="144"/>
      <c r="E94" s="145"/>
      <c r="F94" s="146"/>
      <c r="G94" s="147" t="str">
        <f t="shared" si="47"/>
        <v xml:space="preserve"> </v>
      </c>
      <c r="H94" s="148" t="str">
        <f>+IF(YEAR(Címlap!$B$5)-M94&gt;18,"","J")</f>
        <v/>
      </c>
      <c r="I94" s="158"/>
      <c r="J94" s="159"/>
      <c r="K94" s="178"/>
      <c r="L94" s="162"/>
      <c r="M94" s="162"/>
      <c r="N94" s="120"/>
      <c r="O94" s="116"/>
      <c r="P94" s="116"/>
      <c r="Q94" s="116"/>
      <c r="R94" s="117"/>
      <c r="S94" s="116"/>
      <c r="T94" s="118"/>
      <c r="U94" s="149">
        <f t="shared" si="28"/>
        <v>0</v>
      </c>
      <c r="V94" s="123"/>
      <c r="W94" s="156"/>
      <c r="X94" s="161"/>
      <c r="Y94" s="150">
        <f t="shared" si="39"/>
        <v>0</v>
      </c>
      <c r="Z94" s="155">
        <f t="shared" si="43"/>
        <v>0</v>
      </c>
      <c r="AA94" s="152">
        <f t="shared" si="40"/>
        <v>0</v>
      </c>
      <c r="AB94" s="50" t="str">
        <f t="shared" si="44"/>
        <v>F1B</v>
      </c>
      <c r="AC94" s="50" t="s">
        <v>609</v>
      </c>
      <c r="AD94" s="41">
        <f>+IF(AND(OR(B94&lt;=$AG$4,U94=$U$6),B94&lt;15),ROUNDUP(AVERAGEIFS(Segédlet!$B$6:$B$19,Segédlet!$A$6:$A$19,"&gt;="&amp;$B94,Segédlet!$A$6:$A$19,"&lt;"&amp;($B94+$AE94)),0),0)</f>
        <v>0</v>
      </c>
      <c r="AE94" s="41">
        <f t="shared" si="41"/>
        <v>56</v>
      </c>
      <c r="AF94" s="41"/>
      <c r="AG94" s="41">
        <f>+IF(AD94&gt;0,INT(($AD$4-B94)/VLOOKUP($B$2,Segédlet!$A$23:$B$29,2,FALSE)),0)</f>
        <v>0</v>
      </c>
      <c r="AH94" s="47" t="str">
        <f t="shared" si="42"/>
        <v/>
      </c>
      <c r="AI94" s="39"/>
      <c r="AJ94" s="39">
        <f t="shared" si="46"/>
        <v>0</v>
      </c>
      <c r="AK94" s="209">
        <f t="shared" si="45"/>
        <v>0</v>
      </c>
    </row>
    <row r="95" spans="1:37" ht="15" hidden="1" customHeight="1">
      <c r="A95" s="187"/>
      <c r="B95" s="153" t="str">
        <f t="shared" si="37"/>
        <v/>
      </c>
      <c r="C95" s="154" t="str">
        <f t="shared" si="38"/>
        <v/>
      </c>
      <c r="D95" s="144"/>
      <c r="E95" s="145"/>
      <c r="F95" s="146"/>
      <c r="G95" s="147" t="str">
        <f t="shared" si="47"/>
        <v xml:space="preserve"> </v>
      </c>
      <c r="H95" s="148" t="str">
        <f>+IF(YEAR(Címlap!$B$5)-M95&gt;18,"","J")</f>
        <v/>
      </c>
      <c r="I95" s="158"/>
      <c r="J95" s="159"/>
      <c r="K95" s="178"/>
      <c r="L95" s="162"/>
      <c r="M95" s="162"/>
      <c r="N95" s="120"/>
      <c r="O95" s="116"/>
      <c r="P95" s="116"/>
      <c r="Q95" s="116"/>
      <c r="R95" s="117"/>
      <c r="S95" s="116"/>
      <c r="T95" s="118"/>
      <c r="U95" s="149">
        <f t="shared" si="28"/>
        <v>0</v>
      </c>
      <c r="V95" s="123"/>
      <c r="W95" s="156"/>
      <c r="X95" s="161"/>
      <c r="Y95" s="150">
        <f t="shared" si="39"/>
        <v>0</v>
      </c>
      <c r="Z95" s="155">
        <f t="shared" si="43"/>
        <v>0</v>
      </c>
      <c r="AA95" s="152">
        <f t="shared" si="40"/>
        <v>0</v>
      </c>
      <c r="AB95" s="50" t="str">
        <f t="shared" si="44"/>
        <v>F1B</v>
      </c>
      <c r="AC95" s="50" t="s">
        <v>609</v>
      </c>
      <c r="AD95" s="41">
        <f>+IF(AND(OR(B95&lt;=$AG$4,U95=$U$6),B95&lt;15),ROUNDUP(AVERAGEIFS(Segédlet!$B$6:$B$19,Segédlet!$A$6:$A$19,"&gt;="&amp;$B95,Segédlet!$A$6:$A$19,"&lt;"&amp;($B95+$AE95)),0),0)</f>
        <v>0</v>
      </c>
      <c r="AE95" s="41">
        <f t="shared" si="41"/>
        <v>56</v>
      </c>
      <c r="AF95" s="41"/>
      <c r="AG95" s="41">
        <f>+IF(AD95&gt;0,INT(($AD$4-B95)/VLOOKUP($B$2,Segédlet!$A$23:$B$29,2,FALSE)),0)</f>
        <v>0</v>
      </c>
      <c r="AH95" s="47" t="str">
        <f t="shared" si="42"/>
        <v/>
      </c>
      <c r="AI95" s="39"/>
      <c r="AJ95" s="39">
        <f t="shared" si="46"/>
        <v>0</v>
      </c>
      <c r="AK95" s="209">
        <f t="shared" si="45"/>
        <v>0</v>
      </c>
    </row>
    <row r="96" spans="1:37" ht="15" hidden="1" customHeight="1">
      <c r="A96" s="187"/>
      <c r="B96" s="153" t="str">
        <f t="shared" si="37"/>
        <v/>
      </c>
      <c r="C96" s="154" t="str">
        <f t="shared" si="38"/>
        <v/>
      </c>
      <c r="D96" s="144"/>
      <c r="E96" s="145"/>
      <c r="F96" s="146"/>
      <c r="G96" s="147" t="str">
        <f t="shared" si="47"/>
        <v xml:space="preserve"> </v>
      </c>
      <c r="H96" s="148" t="str">
        <f>+IF(YEAR(Címlap!$B$5)-M96&gt;18,"","J")</f>
        <v/>
      </c>
      <c r="I96" s="158"/>
      <c r="J96" s="159"/>
      <c r="K96" s="178"/>
      <c r="L96" s="162"/>
      <c r="M96" s="162"/>
      <c r="N96" s="120"/>
      <c r="O96" s="116"/>
      <c r="P96" s="116"/>
      <c r="Q96" s="116"/>
      <c r="R96" s="117"/>
      <c r="S96" s="116"/>
      <c r="T96" s="118"/>
      <c r="U96" s="149">
        <f t="shared" si="28"/>
        <v>0</v>
      </c>
      <c r="V96" s="123"/>
      <c r="W96" s="156"/>
      <c r="X96" s="161"/>
      <c r="Y96" s="150">
        <f t="shared" si="39"/>
        <v>0</v>
      </c>
      <c r="Z96" s="155">
        <f t="shared" si="43"/>
        <v>0</v>
      </c>
      <c r="AA96" s="152">
        <f t="shared" si="40"/>
        <v>0</v>
      </c>
      <c r="AB96" s="50" t="str">
        <f t="shared" si="44"/>
        <v>F1B</v>
      </c>
      <c r="AC96" s="50" t="s">
        <v>609</v>
      </c>
      <c r="AD96" s="41">
        <f>+IF(AND(OR(B96&lt;=$AG$4,U96=$U$6),B96&lt;15),ROUNDUP(AVERAGEIFS(Segédlet!$B$6:$B$19,Segédlet!$A$6:$A$19,"&gt;="&amp;$B96,Segédlet!$A$6:$A$19,"&lt;"&amp;($B96+$AE96)),0),0)</f>
        <v>0</v>
      </c>
      <c r="AE96" s="41">
        <f t="shared" si="41"/>
        <v>56</v>
      </c>
      <c r="AF96" s="41"/>
      <c r="AG96" s="41">
        <f>+IF(AD96&gt;0,INT(($AD$4-B96)/VLOOKUP($B$2,Segédlet!$A$23:$B$29,2,FALSE)),0)</f>
        <v>0</v>
      </c>
      <c r="AH96" s="47" t="str">
        <f t="shared" si="42"/>
        <v/>
      </c>
      <c r="AI96" s="39"/>
      <c r="AJ96" s="39">
        <f t="shared" si="46"/>
        <v>0</v>
      </c>
      <c r="AK96" s="209">
        <f t="shared" si="45"/>
        <v>0</v>
      </c>
    </row>
    <row r="97" spans="1:37" ht="15" hidden="1" customHeight="1">
      <c r="A97" s="187"/>
      <c r="B97" s="153" t="str">
        <f t="shared" si="37"/>
        <v/>
      </c>
      <c r="C97" s="154" t="str">
        <f t="shared" si="38"/>
        <v/>
      </c>
      <c r="D97" s="144"/>
      <c r="E97" s="145"/>
      <c r="F97" s="146"/>
      <c r="G97" s="147" t="str">
        <f t="shared" si="47"/>
        <v xml:space="preserve"> </v>
      </c>
      <c r="H97" s="148" t="str">
        <f>+IF(YEAR(Címlap!$B$5)-M97&gt;18,"","J")</f>
        <v/>
      </c>
      <c r="I97" s="158"/>
      <c r="J97" s="159"/>
      <c r="K97" s="178"/>
      <c r="L97" s="162"/>
      <c r="M97" s="162"/>
      <c r="N97" s="120"/>
      <c r="O97" s="116"/>
      <c r="P97" s="116"/>
      <c r="Q97" s="116"/>
      <c r="R97" s="117"/>
      <c r="S97" s="116"/>
      <c r="T97" s="118"/>
      <c r="U97" s="149">
        <f t="shared" si="28"/>
        <v>0</v>
      </c>
      <c r="V97" s="123"/>
      <c r="W97" s="156"/>
      <c r="X97" s="161"/>
      <c r="Y97" s="150">
        <f t="shared" si="39"/>
        <v>0</v>
      </c>
      <c r="Z97" s="155">
        <f t="shared" si="43"/>
        <v>0</v>
      </c>
      <c r="AA97" s="152">
        <f t="shared" si="40"/>
        <v>0</v>
      </c>
      <c r="AB97" s="50" t="str">
        <f t="shared" si="44"/>
        <v>F1B</v>
      </c>
      <c r="AC97" s="50" t="s">
        <v>609</v>
      </c>
      <c r="AD97" s="41">
        <f>+IF(AND(OR(B97&lt;=$AG$4,U97=$U$6),B97&lt;15),ROUNDUP(AVERAGEIFS(Segédlet!$B$6:$B$19,Segédlet!$A$6:$A$19,"&gt;="&amp;$B97,Segédlet!$A$6:$A$19,"&lt;"&amp;($B97+$AE97)),0),0)</f>
        <v>0</v>
      </c>
      <c r="AE97" s="41">
        <f t="shared" si="41"/>
        <v>56</v>
      </c>
      <c r="AF97" s="41"/>
      <c r="AG97" s="41">
        <f>+IF(AD97&gt;0,INT(($AD$4-B97)/VLOOKUP($B$2,Segédlet!$A$23:$B$29,2,FALSE)),0)</f>
        <v>0</v>
      </c>
      <c r="AH97" s="47" t="str">
        <f t="shared" si="42"/>
        <v/>
      </c>
      <c r="AI97" s="39"/>
      <c r="AJ97" s="39">
        <f t="shared" si="46"/>
        <v>0</v>
      </c>
      <c r="AK97" s="209">
        <f t="shared" si="45"/>
        <v>0</v>
      </c>
    </row>
    <row r="98" spans="1:37" ht="15" hidden="1" customHeight="1">
      <c r="A98" s="187"/>
      <c r="B98" s="153" t="str">
        <f t="shared" si="37"/>
        <v/>
      </c>
      <c r="C98" s="154" t="str">
        <f t="shared" si="38"/>
        <v/>
      </c>
      <c r="D98" s="144"/>
      <c r="E98" s="145"/>
      <c r="F98" s="146"/>
      <c r="G98" s="147" t="str">
        <f t="shared" si="47"/>
        <v xml:space="preserve"> </v>
      </c>
      <c r="H98" s="148" t="str">
        <f>+IF(YEAR(Címlap!$B$5)-M98&gt;18,"","J")</f>
        <v/>
      </c>
      <c r="I98" s="158"/>
      <c r="J98" s="159"/>
      <c r="K98" s="178"/>
      <c r="L98" s="162"/>
      <c r="M98" s="162"/>
      <c r="N98" s="120"/>
      <c r="O98" s="116"/>
      <c r="P98" s="116"/>
      <c r="Q98" s="116"/>
      <c r="R98" s="117"/>
      <c r="S98" s="116"/>
      <c r="T98" s="118"/>
      <c r="U98" s="149">
        <f t="shared" si="28"/>
        <v>0</v>
      </c>
      <c r="V98" s="123"/>
      <c r="W98" s="156"/>
      <c r="X98" s="161"/>
      <c r="Y98" s="150">
        <f t="shared" si="39"/>
        <v>0</v>
      </c>
      <c r="Z98" s="155">
        <f t="shared" si="43"/>
        <v>0</v>
      </c>
      <c r="AA98" s="152">
        <f t="shared" si="40"/>
        <v>0</v>
      </c>
      <c r="AB98" s="50" t="str">
        <f t="shared" si="44"/>
        <v>F1B</v>
      </c>
      <c r="AC98" s="50" t="s">
        <v>609</v>
      </c>
      <c r="AD98" s="41">
        <f>+IF(AND(OR(B98&lt;=$AG$4,U98=$U$6),B98&lt;15),ROUNDUP(AVERAGEIFS(Segédlet!$B$6:$B$19,Segédlet!$A$6:$A$19,"&gt;="&amp;$B98,Segédlet!$A$6:$A$19,"&lt;"&amp;($B98+$AE98)),0),0)</f>
        <v>0</v>
      </c>
      <c r="AE98" s="41">
        <f t="shared" si="41"/>
        <v>56</v>
      </c>
      <c r="AF98" s="41"/>
      <c r="AG98" s="41">
        <f>+IF(AD98&gt;0,INT(($AD$4-B98)/VLOOKUP($B$2,Segédlet!$A$23:$B$29,2,FALSE)),0)</f>
        <v>0</v>
      </c>
      <c r="AH98" s="47" t="str">
        <f t="shared" si="42"/>
        <v/>
      </c>
      <c r="AI98" s="39"/>
      <c r="AJ98" s="39">
        <f t="shared" si="46"/>
        <v>0</v>
      </c>
      <c r="AK98" s="209">
        <f t="shared" si="45"/>
        <v>0</v>
      </c>
    </row>
    <row r="99" spans="1:37" ht="15" hidden="1" customHeight="1">
      <c r="A99" s="187"/>
      <c r="B99" s="153" t="str">
        <f t="shared" si="37"/>
        <v/>
      </c>
      <c r="C99" s="154" t="str">
        <f t="shared" si="38"/>
        <v/>
      </c>
      <c r="D99" s="144"/>
      <c r="E99" s="145"/>
      <c r="F99" s="146"/>
      <c r="G99" s="147" t="str">
        <f t="shared" si="47"/>
        <v xml:space="preserve"> </v>
      </c>
      <c r="H99" s="148" t="str">
        <f>+IF(YEAR(Címlap!$B$5)-M99&gt;18,"","J")</f>
        <v/>
      </c>
      <c r="I99" s="158"/>
      <c r="J99" s="159"/>
      <c r="K99" s="178"/>
      <c r="L99" s="162"/>
      <c r="M99" s="162"/>
      <c r="N99" s="120"/>
      <c r="O99" s="116"/>
      <c r="P99" s="116"/>
      <c r="Q99" s="116"/>
      <c r="R99" s="117"/>
      <c r="S99" s="116"/>
      <c r="T99" s="118"/>
      <c r="U99" s="149">
        <f t="shared" si="28"/>
        <v>0</v>
      </c>
      <c r="V99" s="123"/>
      <c r="W99" s="156"/>
      <c r="X99" s="161"/>
      <c r="Y99" s="150">
        <f t="shared" si="39"/>
        <v>0</v>
      </c>
      <c r="Z99" s="155">
        <f t="shared" si="43"/>
        <v>0</v>
      </c>
      <c r="AA99" s="152">
        <f t="shared" si="40"/>
        <v>0</v>
      </c>
      <c r="AB99" s="50" t="str">
        <f t="shared" si="44"/>
        <v>F1B</v>
      </c>
      <c r="AC99" s="50" t="s">
        <v>609</v>
      </c>
      <c r="AD99" s="41">
        <f>+IF(AND(OR(B99&lt;=$AG$4,U99=$U$6),B99&lt;15),ROUNDUP(AVERAGEIFS(Segédlet!$B$6:$B$19,Segédlet!$A$6:$A$19,"&gt;="&amp;$B99,Segédlet!$A$6:$A$19,"&lt;"&amp;($B99+$AE99)),0),0)</f>
        <v>0</v>
      </c>
      <c r="AE99" s="41">
        <f t="shared" si="41"/>
        <v>56</v>
      </c>
      <c r="AF99" s="41"/>
      <c r="AG99" s="41">
        <f>+IF(AD99&gt;0,INT(($AD$4-B99)/VLOOKUP($B$2,Segédlet!$A$23:$B$29,2,FALSE)),0)</f>
        <v>0</v>
      </c>
      <c r="AH99" s="47" t="str">
        <f t="shared" si="42"/>
        <v/>
      </c>
      <c r="AI99" s="39"/>
      <c r="AJ99" s="39">
        <f t="shared" si="46"/>
        <v>0</v>
      </c>
      <c r="AK99" s="209">
        <f t="shared" si="45"/>
        <v>0</v>
      </c>
    </row>
    <row r="100" spans="1:37" ht="15" hidden="1" customHeight="1">
      <c r="A100" s="187"/>
      <c r="B100" s="153" t="str">
        <f t="shared" si="37"/>
        <v/>
      </c>
      <c r="C100" s="154" t="str">
        <f t="shared" si="38"/>
        <v/>
      </c>
      <c r="D100" s="144"/>
      <c r="E100" s="145"/>
      <c r="F100" s="146"/>
      <c r="G100" s="147" t="str">
        <f t="shared" si="47"/>
        <v xml:space="preserve"> </v>
      </c>
      <c r="H100" s="148" t="str">
        <f>+IF(YEAR(Címlap!$B$5)-M100&gt;18,"","J")</f>
        <v/>
      </c>
      <c r="I100" s="158"/>
      <c r="J100" s="159"/>
      <c r="K100" s="178"/>
      <c r="L100" s="162"/>
      <c r="M100" s="162"/>
      <c r="N100" s="120"/>
      <c r="O100" s="116"/>
      <c r="P100" s="116"/>
      <c r="Q100" s="116"/>
      <c r="R100" s="117"/>
      <c r="S100" s="116"/>
      <c r="T100" s="118"/>
      <c r="U100" s="149">
        <f t="shared" si="28"/>
        <v>0</v>
      </c>
      <c r="V100" s="123"/>
      <c r="W100" s="156"/>
      <c r="X100" s="161"/>
      <c r="Y100" s="150">
        <f t="shared" si="39"/>
        <v>0</v>
      </c>
      <c r="Z100" s="155">
        <f t="shared" si="43"/>
        <v>0</v>
      </c>
      <c r="AA100" s="152">
        <f t="shared" si="40"/>
        <v>0</v>
      </c>
      <c r="AB100" s="50" t="str">
        <f t="shared" si="44"/>
        <v>F1B</v>
      </c>
      <c r="AC100" s="50" t="s">
        <v>609</v>
      </c>
      <c r="AD100" s="41">
        <f>+IF(AND(OR(B100&lt;=$AG$4,U100=$U$6),B100&lt;15),ROUNDUP(AVERAGEIFS(Segédlet!$B$6:$B$19,Segédlet!$A$6:$A$19,"&gt;="&amp;$B100,Segédlet!$A$6:$A$19,"&lt;"&amp;($B100+$AE100)),0),0)</f>
        <v>0</v>
      </c>
      <c r="AE100" s="41">
        <f t="shared" si="41"/>
        <v>56</v>
      </c>
      <c r="AF100" s="41"/>
      <c r="AG100" s="41">
        <f>+IF(AD100&gt;0,INT(($AD$4-B100)/VLOOKUP($B$2,Segédlet!$A$23:$B$29,2,FALSE)),0)</f>
        <v>0</v>
      </c>
      <c r="AH100" s="47" t="str">
        <f t="shared" si="42"/>
        <v/>
      </c>
      <c r="AI100" s="39"/>
      <c r="AJ100" s="39">
        <f t="shared" si="46"/>
        <v>0</v>
      </c>
      <c r="AK100" s="209">
        <f t="shared" si="45"/>
        <v>0</v>
      </c>
    </row>
    <row r="101" spans="1:37" ht="15" hidden="1" customHeight="1" thickBot="1">
      <c r="A101" s="187"/>
      <c r="B101" s="163" t="str">
        <f t="shared" si="37"/>
        <v/>
      </c>
      <c r="C101" s="154" t="str">
        <f t="shared" si="38"/>
        <v/>
      </c>
      <c r="D101" s="144"/>
      <c r="E101" s="145"/>
      <c r="F101" s="146"/>
      <c r="G101" s="147" t="str">
        <f t="shared" si="47"/>
        <v xml:space="preserve"> </v>
      </c>
      <c r="H101" s="148" t="str">
        <f>+IF(YEAR(Címlap!$B$5)-M101&gt;18,"","J")</f>
        <v/>
      </c>
      <c r="I101" s="158"/>
      <c r="J101" s="159"/>
      <c r="K101" s="178"/>
      <c r="L101" s="162"/>
      <c r="M101" s="162"/>
      <c r="N101" s="120"/>
      <c r="O101" s="116"/>
      <c r="P101" s="116"/>
      <c r="Q101" s="116"/>
      <c r="R101" s="117"/>
      <c r="S101" s="116"/>
      <c r="T101" s="118"/>
      <c r="U101" s="149">
        <f t="shared" si="28"/>
        <v>0</v>
      </c>
      <c r="V101" s="123"/>
      <c r="W101" s="156"/>
      <c r="X101" s="161"/>
      <c r="Y101" s="150">
        <f t="shared" si="39"/>
        <v>0</v>
      </c>
      <c r="Z101" s="164">
        <f t="shared" si="43"/>
        <v>0</v>
      </c>
      <c r="AA101" s="152">
        <f t="shared" si="40"/>
        <v>0</v>
      </c>
      <c r="AB101" s="50" t="str">
        <f t="shared" si="44"/>
        <v>F1B</v>
      </c>
      <c r="AC101" s="50" t="s">
        <v>609</v>
      </c>
      <c r="AD101" s="41">
        <f>+IF(AND(OR(B101&lt;=$AG$4,U101=$U$6),B101&lt;15),ROUNDUP(AVERAGEIFS(Segédlet!$B$6:$B$19,Segédlet!$A$6:$A$19,"&gt;="&amp;$B101,Segédlet!$A$6:$A$19,"&lt;"&amp;($B101+$AE101)),0),0)</f>
        <v>0</v>
      </c>
      <c r="AE101" s="41">
        <f t="shared" si="41"/>
        <v>56</v>
      </c>
      <c r="AF101" s="41"/>
      <c r="AG101" s="41">
        <f>+IF(AD101&gt;0,INT(($AD$4-B101)/VLOOKUP($B$2,Segédlet!$A$23:$B$29,2,FALSE)),0)</f>
        <v>0</v>
      </c>
      <c r="AH101" s="47" t="str">
        <f t="shared" si="42"/>
        <v/>
      </c>
      <c r="AI101" s="39"/>
      <c r="AJ101" s="39">
        <f t="shared" si="46"/>
        <v>0</v>
      </c>
      <c r="AK101" s="209">
        <f t="shared" si="45"/>
        <v>0</v>
      </c>
    </row>
    <row r="102" spans="1:37" ht="15" customHeight="1" thickTop="1">
      <c r="A102" s="187"/>
      <c r="B102" s="73"/>
      <c r="C102" s="74"/>
      <c r="D102" s="75"/>
      <c r="E102" s="76"/>
      <c r="F102" s="77"/>
      <c r="G102" s="78" t="s">
        <v>594</v>
      </c>
      <c r="H102" s="79"/>
      <c r="I102" s="80"/>
      <c r="J102" s="79"/>
      <c r="K102" s="79"/>
      <c r="L102" s="79"/>
      <c r="M102" s="81"/>
      <c r="N102" s="30">
        <f t="shared" ref="N102:T102" si="48">COUNTIF(N7:N101,"&gt;0")</f>
        <v>39</v>
      </c>
      <c r="O102" s="31">
        <f t="shared" si="48"/>
        <v>38</v>
      </c>
      <c r="P102" s="31">
        <f t="shared" si="48"/>
        <v>37</v>
      </c>
      <c r="Q102" s="31">
        <f t="shared" si="48"/>
        <v>37</v>
      </c>
      <c r="R102" s="31">
        <f t="shared" si="48"/>
        <v>37</v>
      </c>
      <c r="S102" s="31">
        <f t="shared" si="48"/>
        <v>34</v>
      </c>
      <c r="T102" s="32">
        <f t="shared" si="48"/>
        <v>34</v>
      </c>
      <c r="U102" s="82"/>
      <c r="V102" s="30">
        <f>COUNTIF(V7:V101,"&gt;0")</f>
        <v>17</v>
      </c>
      <c r="W102" s="31">
        <f>COUNTIF(W7:W101,"&gt;0")</f>
        <v>12</v>
      </c>
      <c r="X102" s="32">
        <f>COUNTIF(X7:X101,"&gt;0")</f>
        <v>0</v>
      </c>
      <c r="Y102" s="82"/>
      <c r="Z102" s="83"/>
      <c r="AA102" s="84"/>
      <c r="AB102" s="46"/>
      <c r="AC102" s="46"/>
      <c r="AD102" s="41"/>
      <c r="AE102" s="41"/>
      <c r="AF102" s="41"/>
      <c r="AG102" s="41"/>
      <c r="AH102" s="47" t="str">
        <f t="shared" si="42"/>
        <v/>
      </c>
      <c r="AI102" s="39"/>
      <c r="AJ102" s="39"/>
    </row>
    <row r="103" spans="1:37" ht="15" customHeight="1" thickBot="1">
      <c r="A103" s="187"/>
      <c r="B103" s="85"/>
      <c r="C103" s="86"/>
      <c r="D103" s="87"/>
      <c r="E103" s="88"/>
      <c r="F103" s="89"/>
      <c r="G103" s="90" t="s">
        <v>592</v>
      </c>
      <c r="H103" s="91"/>
      <c r="I103" s="92"/>
      <c r="J103" s="91"/>
      <c r="K103" s="91"/>
      <c r="L103" s="91"/>
      <c r="M103" s="93"/>
      <c r="N103" s="33">
        <f t="shared" ref="N103:T103" si="49">COUNTIF(N7:N101,N6)</f>
        <v>30</v>
      </c>
      <c r="O103" s="34">
        <f t="shared" si="49"/>
        <v>37</v>
      </c>
      <c r="P103" s="34">
        <f t="shared" si="49"/>
        <v>35</v>
      </c>
      <c r="Q103" s="34">
        <f t="shared" si="49"/>
        <v>35</v>
      </c>
      <c r="R103" s="34">
        <f t="shared" si="49"/>
        <v>27</v>
      </c>
      <c r="S103" s="34">
        <f t="shared" si="49"/>
        <v>28</v>
      </c>
      <c r="T103" s="35">
        <f t="shared" si="49"/>
        <v>30</v>
      </c>
      <c r="U103" s="94"/>
      <c r="V103" s="33">
        <f>COUNTIF(V7:V101,V6)</f>
        <v>12</v>
      </c>
      <c r="W103" s="34">
        <f>COUNTIF(W7:W101,W6)</f>
        <v>0</v>
      </c>
      <c r="X103" s="35">
        <f>COUNTIF(X7:X101,X6)</f>
        <v>0</v>
      </c>
      <c r="Y103" s="94"/>
      <c r="Z103" s="95"/>
      <c r="AA103" s="96"/>
      <c r="AB103" s="46"/>
      <c r="AC103" s="46"/>
      <c r="AD103" s="41"/>
      <c r="AE103" s="41"/>
      <c r="AF103" s="41"/>
      <c r="AG103" s="41"/>
      <c r="AH103" s="47"/>
      <c r="AI103" s="39"/>
      <c r="AJ103" s="39"/>
    </row>
    <row r="104" spans="1:37" ht="15" customHeight="1" thickTop="1" thickBot="1">
      <c r="A104" s="188"/>
      <c r="B104" s="97"/>
      <c r="C104" s="98"/>
      <c r="D104" s="99"/>
      <c r="E104" s="100"/>
      <c r="F104" s="101"/>
      <c r="G104" s="102" t="s">
        <v>593</v>
      </c>
      <c r="H104" s="103"/>
      <c r="I104" s="104"/>
      <c r="J104" s="103"/>
      <c r="K104" s="103"/>
      <c r="L104" s="103"/>
      <c r="M104" s="105"/>
      <c r="N104" s="36">
        <f>+COUNTIFS(N7:N101,"="&amp;N6)</f>
        <v>30</v>
      </c>
      <c r="O104" s="37">
        <f>+COUNTIFS(N7:N101,"="&amp;N6,O7:O101,"="&amp;O6)</f>
        <v>28</v>
      </c>
      <c r="P104" s="37">
        <f>+COUNTIFS(N7:N101,"="&amp;N6,O7:O101,"="&amp;O6,P7:P101,"="&amp;P6)</f>
        <v>27</v>
      </c>
      <c r="Q104" s="37">
        <f>+COUNTIFS(N7:N101,"="&amp;N6,O7:O101,"="&amp;O6,P7:P101,"="&amp;P6,Q7:Q101,"="&amp;Q6)</f>
        <v>26</v>
      </c>
      <c r="R104" s="37">
        <f>+COUNTIFS(N7:N101,"="&amp;N6,O7:O101,"="&amp;O6,P7:P101,"="&amp;P6,Q7:Q101,"="&amp;Q6,R7:R101,"="&amp;R6)</f>
        <v>21</v>
      </c>
      <c r="S104" s="37">
        <f>+COUNTIFS(N7:N101,"="&amp;N6,O7:O101,"="&amp;O6,P7:P101,"="&amp;P6,Q7:Q101,"="&amp;Q6,R7:R101,"="&amp;R6,S7:S101,"="&amp;S6)</f>
        <v>18</v>
      </c>
      <c r="T104" s="38">
        <f>+COUNTIFS(N7:N101,"="&amp;N6,O7:O101,"="&amp;O6,P7:P101,"="&amp;P6,Q7:Q101,"="&amp;Q6,R7:R101,"="&amp;R6,S7:S101,"="&amp;S6,T7:T101,"="&amp;T6)</f>
        <v>17</v>
      </c>
      <c r="U104" s="106">
        <f>+T104/AD4</f>
        <v>0.4358974358974359</v>
      </c>
      <c r="V104" s="36">
        <f>+COUNTIFS(N7:N101,"="&amp;N6,O7:O101,"="&amp;O6,P7:P101,"="&amp;P6,Q7:Q101,"="&amp;Q6,R7:R101,"="&amp;R6,S7:S101,"="&amp;S6,T7:T101,"="&amp;T6,V7:V101,"="&amp;V6)</f>
        <v>12</v>
      </c>
      <c r="W104" s="37">
        <f>+COUNTIFS(N7:N101,"="&amp;N6,O7:O101,"="&amp;O6,P7:P101,"="&amp;P6,Q7:Q101,"="&amp;Q6,R7:R101,"="&amp;R6,S7:S101,"="&amp;S6,T7:T101,"="&amp;T6,V7:V101,"="&amp;V6,W7:W101,"="&amp;W6)</f>
        <v>0</v>
      </c>
      <c r="X104" s="38">
        <f>+COUNTIFS(N7:N101,"="&amp;N6,O7:O101,"="&amp;O6,P7:P101,"="&amp;P6,Q7:Q101,"="&amp;Q6,R7:R101,"="&amp;R6,S7:S101,"="&amp;S6,T7:T101,"="&amp;T6,V7:V101,"="&amp;V6,W7:W101,"="&amp;W6,X7:X101,"="&amp;X6)</f>
        <v>0</v>
      </c>
      <c r="Y104" s="107"/>
      <c r="Z104" s="72"/>
      <c r="AA104" s="108"/>
      <c r="AB104" s="46"/>
      <c r="AC104" s="46"/>
      <c r="AD104" s="41"/>
      <c r="AE104" s="41"/>
      <c r="AF104" s="41"/>
      <c r="AG104" s="41"/>
      <c r="AH104" s="47"/>
      <c r="AI104" s="39"/>
      <c r="AJ104" s="39"/>
    </row>
    <row r="106" spans="1:37">
      <c r="A106" s="39"/>
      <c r="B106" s="41"/>
      <c r="C106" s="41"/>
      <c r="D106" s="41"/>
      <c r="E106" s="39"/>
      <c r="F106" s="39"/>
      <c r="G106" s="39"/>
      <c r="H106" s="39"/>
      <c r="I106" s="41"/>
      <c r="J106" s="109"/>
      <c r="K106" s="39"/>
      <c r="L106" s="39"/>
      <c r="M106" s="109"/>
      <c r="N106" s="110"/>
      <c r="O106" s="110"/>
      <c r="P106" s="110"/>
      <c r="Q106" s="110"/>
      <c r="R106" s="39"/>
      <c r="S106" s="39"/>
      <c r="T106" s="39"/>
      <c r="U106" s="43"/>
      <c r="V106" s="39"/>
      <c r="W106" s="39"/>
      <c r="X106" s="39"/>
      <c r="Y106" s="43"/>
      <c r="Z106" s="41"/>
      <c r="AA106" s="39"/>
      <c r="AB106" s="46"/>
      <c r="AC106" s="46"/>
      <c r="AD106" s="41"/>
      <c r="AE106" s="41"/>
      <c r="AF106" s="41"/>
      <c r="AG106" s="41"/>
      <c r="AH106" s="47"/>
      <c r="AI106" s="39"/>
      <c r="AJ106" s="39"/>
    </row>
  </sheetData>
  <sheetProtection sort="0" autoFilter="0" pivotTables="0"/>
  <sortState ref="A7:AK47">
    <sortCondition ref="B7:B47"/>
    <sortCondition ref="D7:D47"/>
  </sortState>
  <mergeCells count="23">
    <mergeCell ref="U4:U5"/>
    <mergeCell ref="K4:K5"/>
    <mergeCell ref="I4:I5"/>
    <mergeCell ref="J4:J5"/>
    <mergeCell ref="L4:L5"/>
    <mergeCell ref="M4:M5"/>
    <mergeCell ref="N4:T4"/>
    <mergeCell ref="A4:A6"/>
    <mergeCell ref="AE5:AE6"/>
    <mergeCell ref="AH5:AH6"/>
    <mergeCell ref="AJ5:AJ6"/>
    <mergeCell ref="W4:W5"/>
    <mergeCell ref="X4:X5"/>
    <mergeCell ref="Y4:Y5"/>
    <mergeCell ref="Z4:Z5"/>
    <mergeCell ref="AA4:AA5"/>
    <mergeCell ref="AD5:AD6"/>
    <mergeCell ref="V4:V5"/>
    <mergeCell ref="B4:C4"/>
    <mergeCell ref="D4:D5"/>
    <mergeCell ref="E4:E5"/>
    <mergeCell ref="F4:F5"/>
    <mergeCell ref="H4:H5"/>
  </mergeCells>
  <conditionalFormatting sqref="B7:H9 J7:J26 L7:M54 E27:G53 E10:H26 B10:D53 D13:D78 B54:G101 L79:M101 M55:M78">
    <cfRule type="expression" dxfId="65" priority="12">
      <formula>$H7="J"</formula>
    </cfRule>
  </conditionalFormatting>
  <conditionalFormatting sqref="N7:X101">
    <cfRule type="expression" dxfId="64" priority="6">
      <formula>AND(N7=N$6,NOT(ISBLANK(N7)))</formula>
    </cfRule>
    <cfRule type="expression" dxfId="63" priority="13">
      <formula>AND(N7&gt;N$6,NOT(ISBLANK(N7)))</formula>
    </cfRule>
  </conditionalFormatting>
  <conditionalFormatting sqref="B7:B101 G7:H26 G27:G101">
    <cfRule type="expression" dxfId="62" priority="7">
      <formula>$B7&lt;4</formula>
    </cfRule>
  </conditionalFormatting>
  <conditionalFormatting sqref="I7:I26">
    <cfRule type="expression" dxfId="61" priority="11">
      <formula>$H7="J"</formula>
    </cfRule>
  </conditionalFormatting>
  <conditionalFormatting sqref="I27:I101">
    <cfRule type="expression" dxfId="60" priority="8">
      <formula>$H27="J"</formula>
    </cfRule>
  </conditionalFormatting>
  <conditionalFormatting sqref="J27:J54 H27:H101 J79:J101">
    <cfRule type="expression" dxfId="59" priority="10">
      <formula>$H27="J"</formula>
    </cfRule>
  </conditionalFormatting>
  <conditionalFormatting sqref="H27:H101">
    <cfRule type="expression" dxfId="58" priority="9">
      <formula>$B27&lt;4</formula>
    </cfRule>
  </conditionalFormatting>
  <conditionalFormatting sqref="B7:B101">
    <cfRule type="duplicateValues" dxfId="57" priority="5" stopIfTrue="1"/>
  </conditionalFormatting>
  <conditionalFormatting sqref="K7:K54 K79:K101">
    <cfRule type="expression" dxfId="56" priority="4">
      <formula>$H7="J"</formula>
    </cfRule>
  </conditionalFormatting>
  <conditionalFormatting sqref="L55:L78">
    <cfRule type="expression" dxfId="55" priority="3">
      <formula>$H55="J"</formula>
    </cfRule>
  </conditionalFormatting>
  <conditionalFormatting sqref="J55:J78">
    <cfRule type="expression" dxfId="54" priority="2">
      <formula>$H55="J"</formula>
    </cfRule>
  </conditionalFormatting>
  <conditionalFormatting sqref="K55:K78">
    <cfRule type="expression" dxfId="53" priority="1">
      <formula>$H55="J"</formula>
    </cfRule>
  </conditionalFormatting>
  <pageMargins left="0.51181102362204722" right="0.51181102362204722" top="0.74803149606299213" bottom="0.74803149606299213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106"/>
  <sheetViews>
    <sheetView topLeftCell="B2" workbookViewId="0">
      <selection activeCell="B1" sqref="A1:XFD1"/>
    </sheetView>
  </sheetViews>
  <sheetFormatPr baseColWidth="10" defaultColWidth="8.86328125" defaultRowHeight="14.25" outlineLevelCol="3"/>
  <cols>
    <col min="1" max="1" width="3.73046875" hidden="1" customWidth="1" outlineLevel="1"/>
    <col min="2" max="2" width="4.73046875" style="4" customWidth="1" collapsed="1"/>
    <col min="3" max="3" width="4.73046875" style="4" customWidth="1"/>
    <col min="4" max="4" width="6.73046875" style="4" customWidth="1" outlineLevel="2"/>
    <col min="5" max="5" width="14.1328125" hidden="1" customWidth="1" outlineLevel="1"/>
    <col min="6" max="6" width="12.1328125" hidden="1" customWidth="1" outlineLevel="1"/>
    <col min="7" max="7" width="28.73046875" customWidth="1" collapsed="1"/>
    <col min="8" max="8" width="4.73046875" customWidth="1"/>
    <col min="9" max="9" width="5.73046875" style="4" hidden="1" customWidth="1" outlineLevel="1"/>
    <col min="10" max="10" width="5.73046875" customWidth="1" collapsed="1"/>
    <col min="11" max="11" width="10.73046875" customWidth="1"/>
    <col min="12" max="12" width="7.73046875" customWidth="1"/>
    <col min="13" max="13" width="6.265625" hidden="1" customWidth="1" outlineLevel="1"/>
    <col min="14" max="14" width="5.73046875" customWidth="1" collapsed="1"/>
    <col min="15" max="20" width="5.73046875" customWidth="1"/>
    <col min="21" max="21" width="7.73046875" style="2" customWidth="1"/>
    <col min="22" max="22" width="5.73046875" customWidth="1" outlineLevel="1"/>
    <col min="23" max="23" width="5.73046875" customWidth="1" outlineLevel="2"/>
    <col min="24" max="24" width="5.73046875" hidden="1" customWidth="1" outlineLevel="3"/>
    <col min="25" max="25" width="8.73046875" style="6" customWidth="1" collapsed="1"/>
    <col min="26" max="26" width="7.73046875" style="4" hidden="1" customWidth="1"/>
    <col min="27" max="27" width="7.73046875" hidden="1" customWidth="1" outlineLevel="1"/>
    <col min="28" max="28" width="5.73046875" style="3" hidden="1" customWidth="1" collapsed="1"/>
    <col min="29" max="29" width="5.73046875" style="3" hidden="1" customWidth="1"/>
    <col min="30" max="30" width="5.86328125" style="4" hidden="1" customWidth="1" outlineLevel="1"/>
    <col min="31" max="31" width="5.1328125" style="4" hidden="1" customWidth="1" outlineLevel="1"/>
    <col min="32" max="32" width="13.265625" style="4" hidden="1" customWidth="1" outlineLevel="1"/>
    <col min="33" max="33" width="6.73046875" style="4" hidden="1" customWidth="1" outlineLevel="1"/>
    <col min="34" max="34" width="7.73046875" style="5" hidden="1" customWidth="1" outlineLevel="1"/>
    <col min="35" max="35" width="5.73046875" hidden="1" customWidth="1" collapsed="1"/>
    <col min="36" max="36" width="8.86328125" hidden="1" customWidth="1"/>
    <col min="37" max="37" width="0" hidden="1" customWidth="1"/>
    <col min="257" max="257" width="3.73046875" customWidth="1"/>
    <col min="258" max="259" width="4.73046875" customWidth="1"/>
    <col min="260" max="260" width="0" hidden="1" customWidth="1"/>
    <col min="261" max="261" width="14.1328125" customWidth="1"/>
    <col min="262" max="262" width="12.1328125" customWidth="1"/>
    <col min="263" max="263" width="8.1328125" customWidth="1"/>
    <col min="264" max="264" width="9.265625" customWidth="1"/>
    <col min="265" max="265" width="6" customWidth="1"/>
    <col min="266" max="266" width="7.1328125" customWidth="1"/>
    <col min="267" max="272" width="6.3984375" customWidth="1"/>
    <col min="273" max="273" width="7.73046875" customWidth="1"/>
    <col min="274" max="274" width="6.3984375" customWidth="1"/>
    <col min="275" max="276" width="0" hidden="1" customWidth="1"/>
    <col min="277" max="277" width="6.3984375" customWidth="1"/>
    <col min="278" max="279" width="5.73046875" customWidth="1"/>
    <col min="280" max="287" width="0" hidden="1" customWidth="1"/>
    <col min="288" max="288" width="9.1328125" customWidth="1"/>
    <col min="289" max="290" width="0" hidden="1" customWidth="1"/>
    <col min="513" max="513" width="3.73046875" customWidth="1"/>
    <col min="514" max="515" width="4.73046875" customWidth="1"/>
    <col min="516" max="516" width="0" hidden="1" customWidth="1"/>
    <col min="517" max="517" width="14.1328125" customWidth="1"/>
    <col min="518" max="518" width="12.1328125" customWidth="1"/>
    <col min="519" max="519" width="8.1328125" customWidth="1"/>
    <col min="520" max="520" width="9.265625" customWidth="1"/>
    <col min="521" max="521" width="6" customWidth="1"/>
    <col min="522" max="522" width="7.1328125" customWidth="1"/>
    <col min="523" max="528" width="6.3984375" customWidth="1"/>
    <col min="529" max="529" width="7.73046875" customWidth="1"/>
    <col min="530" max="530" width="6.3984375" customWidth="1"/>
    <col min="531" max="532" width="0" hidden="1" customWidth="1"/>
    <col min="533" max="533" width="6.3984375" customWidth="1"/>
    <col min="534" max="535" width="5.73046875" customWidth="1"/>
    <col min="536" max="543" width="0" hidden="1" customWidth="1"/>
    <col min="544" max="544" width="9.1328125" customWidth="1"/>
    <col min="545" max="546" width="0" hidden="1" customWidth="1"/>
    <col min="769" max="769" width="3.73046875" customWidth="1"/>
    <col min="770" max="771" width="4.73046875" customWidth="1"/>
    <col min="772" max="772" width="0" hidden="1" customWidth="1"/>
    <col min="773" max="773" width="14.1328125" customWidth="1"/>
    <col min="774" max="774" width="12.1328125" customWidth="1"/>
    <col min="775" max="775" width="8.1328125" customWidth="1"/>
    <col min="776" max="776" width="9.265625" customWidth="1"/>
    <col min="777" max="777" width="6" customWidth="1"/>
    <col min="778" max="778" width="7.1328125" customWidth="1"/>
    <col min="779" max="784" width="6.3984375" customWidth="1"/>
    <col min="785" max="785" width="7.73046875" customWidth="1"/>
    <col min="786" max="786" width="6.3984375" customWidth="1"/>
    <col min="787" max="788" width="0" hidden="1" customWidth="1"/>
    <col min="789" max="789" width="6.3984375" customWidth="1"/>
    <col min="790" max="791" width="5.73046875" customWidth="1"/>
    <col min="792" max="799" width="0" hidden="1" customWidth="1"/>
    <col min="800" max="800" width="9.1328125" customWidth="1"/>
    <col min="801" max="802" width="0" hidden="1" customWidth="1"/>
    <col min="1025" max="1025" width="3.73046875" customWidth="1"/>
    <col min="1026" max="1027" width="4.73046875" customWidth="1"/>
    <col min="1028" max="1028" width="0" hidden="1" customWidth="1"/>
    <col min="1029" max="1029" width="14.1328125" customWidth="1"/>
    <col min="1030" max="1030" width="12.1328125" customWidth="1"/>
    <col min="1031" max="1031" width="8.1328125" customWidth="1"/>
    <col min="1032" max="1032" width="9.265625" customWidth="1"/>
    <col min="1033" max="1033" width="6" customWidth="1"/>
    <col min="1034" max="1034" width="7.1328125" customWidth="1"/>
    <col min="1035" max="1040" width="6.3984375" customWidth="1"/>
    <col min="1041" max="1041" width="7.73046875" customWidth="1"/>
    <col min="1042" max="1042" width="6.3984375" customWidth="1"/>
    <col min="1043" max="1044" width="0" hidden="1" customWidth="1"/>
    <col min="1045" max="1045" width="6.3984375" customWidth="1"/>
    <col min="1046" max="1047" width="5.73046875" customWidth="1"/>
    <col min="1048" max="1055" width="0" hidden="1" customWidth="1"/>
    <col min="1056" max="1056" width="9.1328125" customWidth="1"/>
    <col min="1057" max="1058" width="0" hidden="1" customWidth="1"/>
    <col min="1281" max="1281" width="3.73046875" customWidth="1"/>
    <col min="1282" max="1283" width="4.73046875" customWidth="1"/>
    <col min="1284" max="1284" width="0" hidden="1" customWidth="1"/>
    <col min="1285" max="1285" width="14.1328125" customWidth="1"/>
    <col min="1286" max="1286" width="12.1328125" customWidth="1"/>
    <col min="1287" max="1287" width="8.1328125" customWidth="1"/>
    <col min="1288" max="1288" width="9.265625" customWidth="1"/>
    <col min="1289" max="1289" width="6" customWidth="1"/>
    <col min="1290" max="1290" width="7.1328125" customWidth="1"/>
    <col min="1291" max="1296" width="6.3984375" customWidth="1"/>
    <col min="1297" max="1297" width="7.73046875" customWidth="1"/>
    <col min="1298" max="1298" width="6.3984375" customWidth="1"/>
    <col min="1299" max="1300" width="0" hidden="1" customWidth="1"/>
    <col min="1301" max="1301" width="6.3984375" customWidth="1"/>
    <col min="1302" max="1303" width="5.73046875" customWidth="1"/>
    <col min="1304" max="1311" width="0" hidden="1" customWidth="1"/>
    <col min="1312" max="1312" width="9.1328125" customWidth="1"/>
    <col min="1313" max="1314" width="0" hidden="1" customWidth="1"/>
    <col min="1537" max="1537" width="3.73046875" customWidth="1"/>
    <col min="1538" max="1539" width="4.73046875" customWidth="1"/>
    <col min="1540" max="1540" width="0" hidden="1" customWidth="1"/>
    <col min="1541" max="1541" width="14.1328125" customWidth="1"/>
    <col min="1542" max="1542" width="12.1328125" customWidth="1"/>
    <col min="1543" max="1543" width="8.1328125" customWidth="1"/>
    <col min="1544" max="1544" width="9.265625" customWidth="1"/>
    <col min="1545" max="1545" width="6" customWidth="1"/>
    <col min="1546" max="1546" width="7.1328125" customWidth="1"/>
    <col min="1547" max="1552" width="6.3984375" customWidth="1"/>
    <col min="1553" max="1553" width="7.73046875" customWidth="1"/>
    <col min="1554" max="1554" width="6.3984375" customWidth="1"/>
    <col min="1555" max="1556" width="0" hidden="1" customWidth="1"/>
    <col min="1557" max="1557" width="6.3984375" customWidth="1"/>
    <col min="1558" max="1559" width="5.73046875" customWidth="1"/>
    <col min="1560" max="1567" width="0" hidden="1" customWidth="1"/>
    <col min="1568" max="1568" width="9.1328125" customWidth="1"/>
    <col min="1569" max="1570" width="0" hidden="1" customWidth="1"/>
    <col min="1793" max="1793" width="3.73046875" customWidth="1"/>
    <col min="1794" max="1795" width="4.73046875" customWidth="1"/>
    <col min="1796" max="1796" width="0" hidden="1" customWidth="1"/>
    <col min="1797" max="1797" width="14.1328125" customWidth="1"/>
    <col min="1798" max="1798" width="12.1328125" customWidth="1"/>
    <col min="1799" max="1799" width="8.1328125" customWidth="1"/>
    <col min="1800" max="1800" width="9.265625" customWidth="1"/>
    <col min="1801" max="1801" width="6" customWidth="1"/>
    <col min="1802" max="1802" width="7.1328125" customWidth="1"/>
    <col min="1803" max="1808" width="6.3984375" customWidth="1"/>
    <col min="1809" max="1809" width="7.73046875" customWidth="1"/>
    <col min="1810" max="1810" width="6.3984375" customWidth="1"/>
    <col min="1811" max="1812" width="0" hidden="1" customWidth="1"/>
    <col min="1813" max="1813" width="6.3984375" customWidth="1"/>
    <col min="1814" max="1815" width="5.73046875" customWidth="1"/>
    <col min="1816" max="1823" width="0" hidden="1" customWidth="1"/>
    <col min="1824" max="1824" width="9.1328125" customWidth="1"/>
    <col min="1825" max="1826" width="0" hidden="1" customWidth="1"/>
    <col min="2049" max="2049" width="3.73046875" customWidth="1"/>
    <col min="2050" max="2051" width="4.73046875" customWidth="1"/>
    <col min="2052" max="2052" width="0" hidden="1" customWidth="1"/>
    <col min="2053" max="2053" width="14.1328125" customWidth="1"/>
    <col min="2054" max="2054" width="12.1328125" customWidth="1"/>
    <col min="2055" max="2055" width="8.1328125" customWidth="1"/>
    <col min="2056" max="2056" width="9.265625" customWidth="1"/>
    <col min="2057" max="2057" width="6" customWidth="1"/>
    <col min="2058" max="2058" width="7.1328125" customWidth="1"/>
    <col min="2059" max="2064" width="6.3984375" customWidth="1"/>
    <col min="2065" max="2065" width="7.73046875" customWidth="1"/>
    <col min="2066" max="2066" width="6.3984375" customWidth="1"/>
    <col min="2067" max="2068" width="0" hidden="1" customWidth="1"/>
    <col min="2069" max="2069" width="6.3984375" customWidth="1"/>
    <col min="2070" max="2071" width="5.73046875" customWidth="1"/>
    <col min="2072" max="2079" width="0" hidden="1" customWidth="1"/>
    <col min="2080" max="2080" width="9.1328125" customWidth="1"/>
    <col min="2081" max="2082" width="0" hidden="1" customWidth="1"/>
    <col min="2305" max="2305" width="3.73046875" customWidth="1"/>
    <col min="2306" max="2307" width="4.73046875" customWidth="1"/>
    <col min="2308" max="2308" width="0" hidden="1" customWidth="1"/>
    <col min="2309" max="2309" width="14.1328125" customWidth="1"/>
    <col min="2310" max="2310" width="12.1328125" customWidth="1"/>
    <col min="2311" max="2311" width="8.1328125" customWidth="1"/>
    <col min="2312" max="2312" width="9.265625" customWidth="1"/>
    <col min="2313" max="2313" width="6" customWidth="1"/>
    <col min="2314" max="2314" width="7.1328125" customWidth="1"/>
    <col min="2315" max="2320" width="6.3984375" customWidth="1"/>
    <col min="2321" max="2321" width="7.73046875" customWidth="1"/>
    <col min="2322" max="2322" width="6.3984375" customWidth="1"/>
    <col min="2323" max="2324" width="0" hidden="1" customWidth="1"/>
    <col min="2325" max="2325" width="6.3984375" customWidth="1"/>
    <col min="2326" max="2327" width="5.73046875" customWidth="1"/>
    <col min="2328" max="2335" width="0" hidden="1" customWidth="1"/>
    <col min="2336" max="2336" width="9.1328125" customWidth="1"/>
    <col min="2337" max="2338" width="0" hidden="1" customWidth="1"/>
    <col min="2561" max="2561" width="3.73046875" customWidth="1"/>
    <col min="2562" max="2563" width="4.73046875" customWidth="1"/>
    <col min="2564" max="2564" width="0" hidden="1" customWidth="1"/>
    <col min="2565" max="2565" width="14.1328125" customWidth="1"/>
    <col min="2566" max="2566" width="12.1328125" customWidth="1"/>
    <col min="2567" max="2567" width="8.1328125" customWidth="1"/>
    <col min="2568" max="2568" width="9.265625" customWidth="1"/>
    <col min="2569" max="2569" width="6" customWidth="1"/>
    <col min="2570" max="2570" width="7.1328125" customWidth="1"/>
    <col min="2571" max="2576" width="6.3984375" customWidth="1"/>
    <col min="2577" max="2577" width="7.73046875" customWidth="1"/>
    <col min="2578" max="2578" width="6.3984375" customWidth="1"/>
    <col min="2579" max="2580" width="0" hidden="1" customWidth="1"/>
    <col min="2581" max="2581" width="6.3984375" customWidth="1"/>
    <col min="2582" max="2583" width="5.73046875" customWidth="1"/>
    <col min="2584" max="2591" width="0" hidden="1" customWidth="1"/>
    <col min="2592" max="2592" width="9.1328125" customWidth="1"/>
    <col min="2593" max="2594" width="0" hidden="1" customWidth="1"/>
    <col min="2817" max="2817" width="3.73046875" customWidth="1"/>
    <col min="2818" max="2819" width="4.73046875" customWidth="1"/>
    <col min="2820" max="2820" width="0" hidden="1" customWidth="1"/>
    <col min="2821" max="2821" width="14.1328125" customWidth="1"/>
    <col min="2822" max="2822" width="12.1328125" customWidth="1"/>
    <col min="2823" max="2823" width="8.1328125" customWidth="1"/>
    <col min="2824" max="2824" width="9.265625" customWidth="1"/>
    <col min="2825" max="2825" width="6" customWidth="1"/>
    <col min="2826" max="2826" width="7.1328125" customWidth="1"/>
    <col min="2827" max="2832" width="6.3984375" customWidth="1"/>
    <col min="2833" max="2833" width="7.73046875" customWidth="1"/>
    <col min="2834" max="2834" width="6.3984375" customWidth="1"/>
    <col min="2835" max="2836" width="0" hidden="1" customWidth="1"/>
    <col min="2837" max="2837" width="6.3984375" customWidth="1"/>
    <col min="2838" max="2839" width="5.73046875" customWidth="1"/>
    <col min="2840" max="2847" width="0" hidden="1" customWidth="1"/>
    <col min="2848" max="2848" width="9.1328125" customWidth="1"/>
    <col min="2849" max="2850" width="0" hidden="1" customWidth="1"/>
    <col min="3073" max="3073" width="3.73046875" customWidth="1"/>
    <col min="3074" max="3075" width="4.73046875" customWidth="1"/>
    <col min="3076" max="3076" width="0" hidden="1" customWidth="1"/>
    <col min="3077" max="3077" width="14.1328125" customWidth="1"/>
    <col min="3078" max="3078" width="12.1328125" customWidth="1"/>
    <col min="3079" max="3079" width="8.1328125" customWidth="1"/>
    <col min="3080" max="3080" width="9.265625" customWidth="1"/>
    <col min="3081" max="3081" width="6" customWidth="1"/>
    <col min="3082" max="3082" width="7.1328125" customWidth="1"/>
    <col min="3083" max="3088" width="6.3984375" customWidth="1"/>
    <col min="3089" max="3089" width="7.73046875" customWidth="1"/>
    <col min="3090" max="3090" width="6.3984375" customWidth="1"/>
    <col min="3091" max="3092" width="0" hidden="1" customWidth="1"/>
    <col min="3093" max="3093" width="6.3984375" customWidth="1"/>
    <col min="3094" max="3095" width="5.73046875" customWidth="1"/>
    <col min="3096" max="3103" width="0" hidden="1" customWidth="1"/>
    <col min="3104" max="3104" width="9.1328125" customWidth="1"/>
    <col min="3105" max="3106" width="0" hidden="1" customWidth="1"/>
    <col min="3329" max="3329" width="3.73046875" customWidth="1"/>
    <col min="3330" max="3331" width="4.73046875" customWidth="1"/>
    <col min="3332" max="3332" width="0" hidden="1" customWidth="1"/>
    <col min="3333" max="3333" width="14.1328125" customWidth="1"/>
    <col min="3334" max="3334" width="12.1328125" customWidth="1"/>
    <col min="3335" max="3335" width="8.1328125" customWidth="1"/>
    <col min="3336" max="3336" width="9.265625" customWidth="1"/>
    <col min="3337" max="3337" width="6" customWidth="1"/>
    <col min="3338" max="3338" width="7.1328125" customWidth="1"/>
    <col min="3339" max="3344" width="6.3984375" customWidth="1"/>
    <col min="3345" max="3345" width="7.73046875" customWidth="1"/>
    <col min="3346" max="3346" width="6.3984375" customWidth="1"/>
    <col min="3347" max="3348" width="0" hidden="1" customWidth="1"/>
    <col min="3349" max="3349" width="6.3984375" customWidth="1"/>
    <col min="3350" max="3351" width="5.73046875" customWidth="1"/>
    <col min="3352" max="3359" width="0" hidden="1" customWidth="1"/>
    <col min="3360" max="3360" width="9.1328125" customWidth="1"/>
    <col min="3361" max="3362" width="0" hidden="1" customWidth="1"/>
    <col min="3585" max="3585" width="3.73046875" customWidth="1"/>
    <col min="3586" max="3587" width="4.73046875" customWidth="1"/>
    <col min="3588" max="3588" width="0" hidden="1" customWidth="1"/>
    <col min="3589" max="3589" width="14.1328125" customWidth="1"/>
    <col min="3590" max="3590" width="12.1328125" customWidth="1"/>
    <col min="3591" max="3591" width="8.1328125" customWidth="1"/>
    <col min="3592" max="3592" width="9.265625" customWidth="1"/>
    <col min="3593" max="3593" width="6" customWidth="1"/>
    <col min="3594" max="3594" width="7.1328125" customWidth="1"/>
    <col min="3595" max="3600" width="6.3984375" customWidth="1"/>
    <col min="3601" max="3601" width="7.73046875" customWidth="1"/>
    <col min="3602" max="3602" width="6.3984375" customWidth="1"/>
    <col min="3603" max="3604" width="0" hidden="1" customWidth="1"/>
    <col min="3605" max="3605" width="6.3984375" customWidth="1"/>
    <col min="3606" max="3607" width="5.73046875" customWidth="1"/>
    <col min="3608" max="3615" width="0" hidden="1" customWidth="1"/>
    <col min="3616" max="3616" width="9.1328125" customWidth="1"/>
    <col min="3617" max="3618" width="0" hidden="1" customWidth="1"/>
    <col min="3841" max="3841" width="3.73046875" customWidth="1"/>
    <col min="3842" max="3843" width="4.73046875" customWidth="1"/>
    <col min="3844" max="3844" width="0" hidden="1" customWidth="1"/>
    <col min="3845" max="3845" width="14.1328125" customWidth="1"/>
    <col min="3846" max="3846" width="12.1328125" customWidth="1"/>
    <col min="3847" max="3847" width="8.1328125" customWidth="1"/>
    <col min="3848" max="3848" width="9.265625" customWidth="1"/>
    <col min="3849" max="3849" width="6" customWidth="1"/>
    <col min="3850" max="3850" width="7.1328125" customWidth="1"/>
    <col min="3851" max="3856" width="6.3984375" customWidth="1"/>
    <col min="3857" max="3857" width="7.73046875" customWidth="1"/>
    <col min="3858" max="3858" width="6.3984375" customWidth="1"/>
    <col min="3859" max="3860" width="0" hidden="1" customWidth="1"/>
    <col min="3861" max="3861" width="6.3984375" customWidth="1"/>
    <col min="3862" max="3863" width="5.73046875" customWidth="1"/>
    <col min="3864" max="3871" width="0" hidden="1" customWidth="1"/>
    <col min="3872" max="3872" width="9.1328125" customWidth="1"/>
    <col min="3873" max="3874" width="0" hidden="1" customWidth="1"/>
    <col min="4097" max="4097" width="3.73046875" customWidth="1"/>
    <col min="4098" max="4099" width="4.73046875" customWidth="1"/>
    <col min="4100" max="4100" width="0" hidden="1" customWidth="1"/>
    <col min="4101" max="4101" width="14.1328125" customWidth="1"/>
    <col min="4102" max="4102" width="12.1328125" customWidth="1"/>
    <col min="4103" max="4103" width="8.1328125" customWidth="1"/>
    <col min="4104" max="4104" width="9.265625" customWidth="1"/>
    <col min="4105" max="4105" width="6" customWidth="1"/>
    <col min="4106" max="4106" width="7.1328125" customWidth="1"/>
    <col min="4107" max="4112" width="6.3984375" customWidth="1"/>
    <col min="4113" max="4113" width="7.73046875" customWidth="1"/>
    <col min="4114" max="4114" width="6.3984375" customWidth="1"/>
    <col min="4115" max="4116" width="0" hidden="1" customWidth="1"/>
    <col min="4117" max="4117" width="6.3984375" customWidth="1"/>
    <col min="4118" max="4119" width="5.73046875" customWidth="1"/>
    <col min="4120" max="4127" width="0" hidden="1" customWidth="1"/>
    <col min="4128" max="4128" width="9.1328125" customWidth="1"/>
    <col min="4129" max="4130" width="0" hidden="1" customWidth="1"/>
    <col min="4353" max="4353" width="3.73046875" customWidth="1"/>
    <col min="4354" max="4355" width="4.73046875" customWidth="1"/>
    <col min="4356" max="4356" width="0" hidden="1" customWidth="1"/>
    <col min="4357" max="4357" width="14.1328125" customWidth="1"/>
    <col min="4358" max="4358" width="12.1328125" customWidth="1"/>
    <col min="4359" max="4359" width="8.1328125" customWidth="1"/>
    <col min="4360" max="4360" width="9.265625" customWidth="1"/>
    <col min="4361" max="4361" width="6" customWidth="1"/>
    <col min="4362" max="4362" width="7.1328125" customWidth="1"/>
    <col min="4363" max="4368" width="6.3984375" customWidth="1"/>
    <col min="4369" max="4369" width="7.73046875" customWidth="1"/>
    <col min="4370" max="4370" width="6.3984375" customWidth="1"/>
    <col min="4371" max="4372" width="0" hidden="1" customWidth="1"/>
    <col min="4373" max="4373" width="6.3984375" customWidth="1"/>
    <col min="4374" max="4375" width="5.73046875" customWidth="1"/>
    <col min="4376" max="4383" width="0" hidden="1" customWidth="1"/>
    <col min="4384" max="4384" width="9.1328125" customWidth="1"/>
    <col min="4385" max="4386" width="0" hidden="1" customWidth="1"/>
    <col min="4609" max="4609" width="3.73046875" customWidth="1"/>
    <col min="4610" max="4611" width="4.73046875" customWidth="1"/>
    <col min="4612" max="4612" width="0" hidden="1" customWidth="1"/>
    <col min="4613" max="4613" width="14.1328125" customWidth="1"/>
    <col min="4614" max="4614" width="12.1328125" customWidth="1"/>
    <col min="4615" max="4615" width="8.1328125" customWidth="1"/>
    <col min="4616" max="4616" width="9.265625" customWidth="1"/>
    <col min="4617" max="4617" width="6" customWidth="1"/>
    <col min="4618" max="4618" width="7.1328125" customWidth="1"/>
    <col min="4619" max="4624" width="6.3984375" customWidth="1"/>
    <col min="4625" max="4625" width="7.73046875" customWidth="1"/>
    <col min="4626" max="4626" width="6.3984375" customWidth="1"/>
    <col min="4627" max="4628" width="0" hidden="1" customWidth="1"/>
    <col min="4629" max="4629" width="6.3984375" customWidth="1"/>
    <col min="4630" max="4631" width="5.73046875" customWidth="1"/>
    <col min="4632" max="4639" width="0" hidden="1" customWidth="1"/>
    <col min="4640" max="4640" width="9.1328125" customWidth="1"/>
    <col min="4641" max="4642" width="0" hidden="1" customWidth="1"/>
    <col min="4865" max="4865" width="3.73046875" customWidth="1"/>
    <col min="4866" max="4867" width="4.73046875" customWidth="1"/>
    <col min="4868" max="4868" width="0" hidden="1" customWidth="1"/>
    <col min="4869" max="4869" width="14.1328125" customWidth="1"/>
    <col min="4870" max="4870" width="12.1328125" customWidth="1"/>
    <col min="4871" max="4871" width="8.1328125" customWidth="1"/>
    <col min="4872" max="4872" width="9.265625" customWidth="1"/>
    <col min="4873" max="4873" width="6" customWidth="1"/>
    <col min="4874" max="4874" width="7.1328125" customWidth="1"/>
    <col min="4875" max="4880" width="6.3984375" customWidth="1"/>
    <col min="4881" max="4881" width="7.73046875" customWidth="1"/>
    <col min="4882" max="4882" width="6.3984375" customWidth="1"/>
    <col min="4883" max="4884" width="0" hidden="1" customWidth="1"/>
    <col min="4885" max="4885" width="6.3984375" customWidth="1"/>
    <col min="4886" max="4887" width="5.73046875" customWidth="1"/>
    <col min="4888" max="4895" width="0" hidden="1" customWidth="1"/>
    <col min="4896" max="4896" width="9.1328125" customWidth="1"/>
    <col min="4897" max="4898" width="0" hidden="1" customWidth="1"/>
    <col min="5121" max="5121" width="3.73046875" customWidth="1"/>
    <col min="5122" max="5123" width="4.73046875" customWidth="1"/>
    <col min="5124" max="5124" width="0" hidden="1" customWidth="1"/>
    <col min="5125" max="5125" width="14.1328125" customWidth="1"/>
    <col min="5126" max="5126" width="12.1328125" customWidth="1"/>
    <col min="5127" max="5127" width="8.1328125" customWidth="1"/>
    <col min="5128" max="5128" width="9.265625" customWidth="1"/>
    <col min="5129" max="5129" width="6" customWidth="1"/>
    <col min="5130" max="5130" width="7.1328125" customWidth="1"/>
    <col min="5131" max="5136" width="6.3984375" customWidth="1"/>
    <col min="5137" max="5137" width="7.73046875" customWidth="1"/>
    <col min="5138" max="5138" width="6.3984375" customWidth="1"/>
    <col min="5139" max="5140" width="0" hidden="1" customWidth="1"/>
    <col min="5141" max="5141" width="6.3984375" customWidth="1"/>
    <col min="5142" max="5143" width="5.73046875" customWidth="1"/>
    <col min="5144" max="5151" width="0" hidden="1" customWidth="1"/>
    <col min="5152" max="5152" width="9.1328125" customWidth="1"/>
    <col min="5153" max="5154" width="0" hidden="1" customWidth="1"/>
    <col min="5377" max="5377" width="3.73046875" customWidth="1"/>
    <col min="5378" max="5379" width="4.73046875" customWidth="1"/>
    <col min="5380" max="5380" width="0" hidden="1" customWidth="1"/>
    <col min="5381" max="5381" width="14.1328125" customWidth="1"/>
    <col min="5382" max="5382" width="12.1328125" customWidth="1"/>
    <col min="5383" max="5383" width="8.1328125" customWidth="1"/>
    <col min="5384" max="5384" width="9.265625" customWidth="1"/>
    <col min="5385" max="5385" width="6" customWidth="1"/>
    <col min="5386" max="5386" width="7.1328125" customWidth="1"/>
    <col min="5387" max="5392" width="6.3984375" customWidth="1"/>
    <col min="5393" max="5393" width="7.73046875" customWidth="1"/>
    <col min="5394" max="5394" width="6.3984375" customWidth="1"/>
    <col min="5395" max="5396" width="0" hidden="1" customWidth="1"/>
    <col min="5397" max="5397" width="6.3984375" customWidth="1"/>
    <col min="5398" max="5399" width="5.73046875" customWidth="1"/>
    <col min="5400" max="5407" width="0" hidden="1" customWidth="1"/>
    <col min="5408" max="5408" width="9.1328125" customWidth="1"/>
    <col min="5409" max="5410" width="0" hidden="1" customWidth="1"/>
    <col min="5633" max="5633" width="3.73046875" customWidth="1"/>
    <col min="5634" max="5635" width="4.73046875" customWidth="1"/>
    <col min="5636" max="5636" width="0" hidden="1" customWidth="1"/>
    <col min="5637" max="5637" width="14.1328125" customWidth="1"/>
    <col min="5638" max="5638" width="12.1328125" customWidth="1"/>
    <col min="5639" max="5639" width="8.1328125" customWidth="1"/>
    <col min="5640" max="5640" width="9.265625" customWidth="1"/>
    <col min="5641" max="5641" width="6" customWidth="1"/>
    <col min="5642" max="5642" width="7.1328125" customWidth="1"/>
    <col min="5643" max="5648" width="6.3984375" customWidth="1"/>
    <col min="5649" max="5649" width="7.73046875" customWidth="1"/>
    <col min="5650" max="5650" width="6.3984375" customWidth="1"/>
    <col min="5651" max="5652" width="0" hidden="1" customWidth="1"/>
    <col min="5653" max="5653" width="6.3984375" customWidth="1"/>
    <col min="5654" max="5655" width="5.73046875" customWidth="1"/>
    <col min="5656" max="5663" width="0" hidden="1" customWidth="1"/>
    <col min="5664" max="5664" width="9.1328125" customWidth="1"/>
    <col min="5665" max="5666" width="0" hidden="1" customWidth="1"/>
    <col min="5889" max="5889" width="3.73046875" customWidth="1"/>
    <col min="5890" max="5891" width="4.73046875" customWidth="1"/>
    <col min="5892" max="5892" width="0" hidden="1" customWidth="1"/>
    <col min="5893" max="5893" width="14.1328125" customWidth="1"/>
    <col min="5894" max="5894" width="12.1328125" customWidth="1"/>
    <col min="5895" max="5895" width="8.1328125" customWidth="1"/>
    <col min="5896" max="5896" width="9.265625" customWidth="1"/>
    <col min="5897" max="5897" width="6" customWidth="1"/>
    <col min="5898" max="5898" width="7.1328125" customWidth="1"/>
    <col min="5899" max="5904" width="6.3984375" customWidth="1"/>
    <col min="5905" max="5905" width="7.73046875" customWidth="1"/>
    <col min="5906" max="5906" width="6.3984375" customWidth="1"/>
    <col min="5907" max="5908" width="0" hidden="1" customWidth="1"/>
    <col min="5909" max="5909" width="6.3984375" customWidth="1"/>
    <col min="5910" max="5911" width="5.73046875" customWidth="1"/>
    <col min="5912" max="5919" width="0" hidden="1" customWidth="1"/>
    <col min="5920" max="5920" width="9.1328125" customWidth="1"/>
    <col min="5921" max="5922" width="0" hidden="1" customWidth="1"/>
    <col min="6145" max="6145" width="3.73046875" customWidth="1"/>
    <col min="6146" max="6147" width="4.73046875" customWidth="1"/>
    <col min="6148" max="6148" width="0" hidden="1" customWidth="1"/>
    <col min="6149" max="6149" width="14.1328125" customWidth="1"/>
    <col min="6150" max="6150" width="12.1328125" customWidth="1"/>
    <col min="6151" max="6151" width="8.1328125" customWidth="1"/>
    <col min="6152" max="6152" width="9.265625" customWidth="1"/>
    <col min="6153" max="6153" width="6" customWidth="1"/>
    <col min="6154" max="6154" width="7.1328125" customWidth="1"/>
    <col min="6155" max="6160" width="6.3984375" customWidth="1"/>
    <col min="6161" max="6161" width="7.73046875" customWidth="1"/>
    <col min="6162" max="6162" width="6.3984375" customWidth="1"/>
    <col min="6163" max="6164" width="0" hidden="1" customWidth="1"/>
    <col min="6165" max="6165" width="6.3984375" customWidth="1"/>
    <col min="6166" max="6167" width="5.73046875" customWidth="1"/>
    <col min="6168" max="6175" width="0" hidden="1" customWidth="1"/>
    <col min="6176" max="6176" width="9.1328125" customWidth="1"/>
    <col min="6177" max="6178" width="0" hidden="1" customWidth="1"/>
    <col min="6401" max="6401" width="3.73046875" customWidth="1"/>
    <col min="6402" max="6403" width="4.73046875" customWidth="1"/>
    <col min="6404" max="6404" width="0" hidden="1" customWidth="1"/>
    <col min="6405" max="6405" width="14.1328125" customWidth="1"/>
    <col min="6406" max="6406" width="12.1328125" customWidth="1"/>
    <col min="6407" max="6407" width="8.1328125" customWidth="1"/>
    <col min="6408" max="6408" width="9.265625" customWidth="1"/>
    <col min="6409" max="6409" width="6" customWidth="1"/>
    <col min="6410" max="6410" width="7.1328125" customWidth="1"/>
    <col min="6411" max="6416" width="6.3984375" customWidth="1"/>
    <col min="6417" max="6417" width="7.73046875" customWidth="1"/>
    <col min="6418" max="6418" width="6.3984375" customWidth="1"/>
    <col min="6419" max="6420" width="0" hidden="1" customWidth="1"/>
    <col min="6421" max="6421" width="6.3984375" customWidth="1"/>
    <col min="6422" max="6423" width="5.73046875" customWidth="1"/>
    <col min="6424" max="6431" width="0" hidden="1" customWidth="1"/>
    <col min="6432" max="6432" width="9.1328125" customWidth="1"/>
    <col min="6433" max="6434" width="0" hidden="1" customWidth="1"/>
    <col min="6657" max="6657" width="3.73046875" customWidth="1"/>
    <col min="6658" max="6659" width="4.73046875" customWidth="1"/>
    <col min="6660" max="6660" width="0" hidden="1" customWidth="1"/>
    <col min="6661" max="6661" width="14.1328125" customWidth="1"/>
    <col min="6662" max="6662" width="12.1328125" customWidth="1"/>
    <col min="6663" max="6663" width="8.1328125" customWidth="1"/>
    <col min="6664" max="6664" width="9.265625" customWidth="1"/>
    <col min="6665" max="6665" width="6" customWidth="1"/>
    <col min="6666" max="6666" width="7.1328125" customWidth="1"/>
    <col min="6667" max="6672" width="6.3984375" customWidth="1"/>
    <col min="6673" max="6673" width="7.73046875" customWidth="1"/>
    <col min="6674" max="6674" width="6.3984375" customWidth="1"/>
    <col min="6675" max="6676" width="0" hidden="1" customWidth="1"/>
    <col min="6677" max="6677" width="6.3984375" customWidth="1"/>
    <col min="6678" max="6679" width="5.73046875" customWidth="1"/>
    <col min="6680" max="6687" width="0" hidden="1" customWidth="1"/>
    <col min="6688" max="6688" width="9.1328125" customWidth="1"/>
    <col min="6689" max="6690" width="0" hidden="1" customWidth="1"/>
    <col min="6913" max="6913" width="3.73046875" customWidth="1"/>
    <col min="6914" max="6915" width="4.73046875" customWidth="1"/>
    <col min="6916" max="6916" width="0" hidden="1" customWidth="1"/>
    <col min="6917" max="6917" width="14.1328125" customWidth="1"/>
    <col min="6918" max="6918" width="12.1328125" customWidth="1"/>
    <col min="6919" max="6919" width="8.1328125" customWidth="1"/>
    <col min="6920" max="6920" width="9.265625" customWidth="1"/>
    <col min="6921" max="6921" width="6" customWidth="1"/>
    <col min="6922" max="6922" width="7.1328125" customWidth="1"/>
    <col min="6923" max="6928" width="6.3984375" customWidth="1"/>
    <col min="6929" max="6929" width="7.73046875" customWidth="1"/>
    <col min="6930" max="6930" width="6.3984375" customWidth="1"/>
    <col min="6931" max="6932" width="0" hidden="1" customWidth="1"/>
    <col min="6933" max="6933" width="6.3984375" customWidth="1"/>
    <col min="6934" max="6935" width="5.73046875" customWidth="1"/>
    <col min="6936" max="6943" width="0" hidden="1" customWidth="1"/>
    <col min="6944" max="6944" width="9.1328125" customWidth="1"/>
    <col min="6945" max="6946" width="0" hidden="1" customWidth="1"/>
    <col min="7169" max="7169" width="3.73046875" customWidth="1"/>
    <col min="7170" max="7171" width="4.73046875" customWidth="1"/>
    <col min="7172" max="7172" width="0" hidden="1" customWidth="1"/>
    <col min="7173" max="7173" width="14.1328125" customWidth="1"/>
    <col min="7174" max="7174" width="12.1328125" customWidth="1"/>
    <col min="7175" max="7175" width="8.1328125" customWidth="1"/>
    <col min="7176" max="7176" width="9.265625" customWidth="1"/>
    <col min="7177" max="7177" width="6" customWidth="1"/>
    <col min="7178" max="7178" width="7.1328125" customWidth="1"/>
    <col min="7179" max="7184" width="6.3984375" customWidth="1"/>
    <col min="7185" max="7185" width="7.73046875" customWidth="1"/>
    <col min="7186" max="7186" width="6.3984375" customWidth="1"/>
    <col min="7187" max="7188" width="0" hidden="1" customWidth="1"/>
    <col min="7189" max="7189" width="6.3984375" customWidth="1"/>
    <col min="7190" max="7191" width="5.73046875" customWidth="1"/>
    <col min="7192" max="7199" width="0" hidden="1" customWidth="1"/>
    <col min="7200" max="7200" width="9.1328125" customWidth="1"/>
    <col min="7201" max="7202" width="0" hidden="1" customWidth="1"/>
    <col min="7425" max="7425" width="3.73046875" customWidth="1"/>
    <col min="7426" max="7427" width="4.73046875" customWidth="1"/>
    <col min="7428" max="7428" width="0" hidden="1" customWidth="1"/>
    <col min="7429" max="7429" width="14.1328125" customWidth="1"/>
    <col min="7430" max="7430" width="12.1328125" customWidth="1"/>
    <col min="7431" max="7431" width="8.1328125" customWidth="1"/>
    <col min="7432" max="7432" width="9.265625" customWidth="1"/>
    <col min="7433" max="7433" width="6" customWidth="1"/>
    <col min="7434" max="7434" width="7.1328125" customWidth="1"/>
    <col min="7435" max="7440" width="6.3984375" customWidth="1"/>
    <col min="7441" max="7441" width="7.73046875" customWidth="1"/>
    <col min="7442" max="7442" width="6.3984375" customWidth="1"/>
    <col min="7443" max="7444" width="0" hidden="1" customWidth="1"/>
    <col min="7445" max="7445" width="6.3984375" customWidth="1"/>
    <col min="7446" max="7447" width="5.73046875" customWidth="1"/>
    <col min="7448" max="7455" width="0" hidden="1" customWidth="1"/>
    <col min="7456" max="7456" width="9.1328125" customWidth="1"/>
    <col min="7457" max="7458" width="0" hidden="1" customWidth="1"/>
    <col min="7681" max="7681" width="3.73046875" customWidth="1"/>
    <col min="7682" max="7683" width="4.73046875" customWidth="1"/>
    <col min="7684" max="7684" width="0" hidden="1" customWidth="1"/>
    <col min="7685" max="7685" width="14.1328125" customWidth="1"/>
    <col min="7686" max="7686" width="12.1328125" customWidth="1"/>
    <col min="7687" max="7687" width="8.1328125" customWidth="1"/>
    <col min="7688" max="7688" width="9.265625" customWidth="1"/>
    <col min="7689" max="7689" width="6" customWidth="1"/>
    <col min="7690" max="7690" width="7.1328125" customWidth="1"/>
    <col min="7691" max="7696" width="6.3984375" customWidth="1"/>
    <col min="7697" max="7697" width="7.73046875" customWidth="1"/>
    <col min="7698" max="7698" width="6.3984375" customWidth="1"/>
    <col min="7699" max="7700" width="0" hidden="1" customWidth="1"/>
    <col min="7701" max="7701" width="6.3984375" customWidth="1"/>
    <col min="7702" max="7703" width="5.73046875" customWidth="1"/>
    <col min="7704" max="7711" width="0" hidden="1" customWidth="1"/>
    <col min="7712" max="7712" width="9.1328125" customWidth="1"/>
    <col min="7713" max="7714" width="0" hidden="1" customWidth="1"/>
    <col min="7937" max="7937" width="3.73046875" customWidth="1"/>
    <col min="7938" max="7939" width="4.73046875" customWidth="1"/>
    <col min="7940" max="7940" width="0" hidden="1" customWidth="1"/>
    <col min="7941" max="7941" width="14.1328125" customWidth="1"/>
    <col min="7942" max="7942" width="12.1328125" customWidth="1"/>
    <col min="7943" max="7943" width="8.1328125" customWidth="1"/>
    <col min="7944" max="7944" width="9.265625" customWidth="1"/>
    <col min="7945" max="7945" width="6" customWidth="1"/>
    <col min="7946" max="7946" width="7.1328125" customWidth="1"/>
    <col min="7947" max="7952" width="6.3984375" customWidth="1"/>
    <col min="7953" max="7953" width="7.73046875" customWidth="1"/>
    <col min="7954" max="7954" width="6.3984375" customWidth="1"/>
    <col min="7955" max="7956" width="0" hidden="1" customWidth="1"/>
    <col min="7957" max="7957" width="6.3984375" customWidth="1"/>
    <col min="7958" max="7959" width="5.73046875" customWidth="1"/>
    <col min="7960" max="7967" width="0" hidden="1" customWidth="1"/>
    <col min="7968" max="7968" width="9.1328125" customWidth="1"/>
    <col min="7969" max="7970" width="0" hidden="1" customWidth="1"/>
    <col min="8193" max="8193" width="3.73046875" customWidth="1"/>
    <col min="8194" max="8195" width="4.73046875" customWidth="1"/>
    <col min="8196" max="8196" width="0" hidden="1" customWidth="1"/>
    <col min="8197" max="8197" width="14.1328125" customWidth="1"/>
    <col min="8198" max="8198" width="12.1328125" customWidth="1"/>
    <col min="8199" max="8199" width="8.1328125" customWidth="1"/>
    <col min="8200" max="8200" width="9.265625" customWidth="1"/>
    <col min="8201" max="8201" width="6" customWidth="1"/>
    <col min="8202" max="8202" width="7.1328125" customWidth="1"/>
    <col min="8203" max="8208" width="6.3984375" customWidth="1"/>
    <col min="8209" max="8209" width="7.73046875" customWidth="1"/>
    <col min="8210" max="8210" width="6.3984375" customWidth="1"/>
    <col min="8211" max="8212" width="0" hidden="1" customWidth="1"/>
    <col min="8213" max="8213" width="6.3984375" customWidth="1"/>
    <col min="8214" max="8215" width="5.73046875" customWidth="1"/>
    <col min="8216" max="8223" width="0" hidden="1" customWidth="1"/>
    <col min="8224" max="8224" width="9.1328125" customWidth="1"/>
    <col min="8225" max="8226" width="0" hidden="1" customWidth="1"/>
    <col min="8449" max="8449" width="3.73046875" customWidth="1"/>
    <col min="8450" max="8451" width="4.73046875" customWidth="1"/>
    <col min="8452" max="8452" width="0" hidden="1" customWidth="1"/>
    <col min="8453" max="8453" width="14.1328125" customWidth="1"/>
    <col min="8454" max="8454" width="12.1328125" customWidth="1"/>
    <col min="8455" max="8455" width="8.1328125" customWidth="1"/>
    <col min="8456" max="8456" width="9.265625" customWidth="1"/>
    <col min="8457" max="8457" width="6" customWidth="1"/>
    <col min="8458" max="8458" width="7.1328125" customWidth="1"/>
    <col min="8459" max="8464" width="6.3984375" customWidth="1"/>
    <col min="8465" max="8465" width="7.73046875" customWidth="1"/>
    <col min="8466" max="8466" width="6.3984375" customWidth="1"/>
    <col min="8467" max="8468" width="0" hidden="1" customWidth="1"/>
    <col min="8469" max="8469" width="6.3984375" customWidth="1"/>
    <col min="8470" max="8471" width="5.73046875" customWidth="1"/>
    <col min="8472" max="8479" width="0" hidden="1" customWidth="1"/>
    <col min="8480" max="8480" width="9.1328125" customWidth="1"/>
    <col min="8481" max="8482" width="0" hidden="1" customWidth="1"/>
    <col min="8705" max="8705" width="3.73046875" customWidth="1"/>
    <col min="8706" max="8707" width="4.73046875" customWidth="1"/>
    <col min="8708" max="8708" width="0" hidden="1" customWidth="1"/>
    <col min="8709" max="8709" width="14.1328125" customWidth="1"/>
    <col min="8710" max="8710" width="12.1328125" customWidth="1"/>
    <col min="8711" max="8711" width="8.1328125" customWidth="1"/>
    <col min="8712" max="8712" width="9.265625" customWidth="1"/>
    <col min="8713" max="8713" width="6" customWidth="1"/>
    <col min="8714" max="8714" width="7.1328125" customWidth="1"/>
    <col min="8715" max="8720" width="6.3984375" customWidth="1"/>
    <col min="8721" max="8721" width="7.73046875" customWidth="1"/>
    <col min="8722" max="8722" width="6.3984375" customWidth="1"/>
    <col min="8723" max="8724" width="0" hidden="1" customWidth="1"/>
    <col min="8725" max="8725" width="6.3984375" customWidth="1"/>
    <col min="8726" max="8727" width="5.73046875" customWidth="1"/>
    <col min="8728" max="8735" width="0" hidden="1" customWidth="1"/>
    <col min="8736" max="8736" width="9.1328125" customWidth="1"/>
    <col min="8737" max="8738" width="0" hidden="1" customWidth="1"/>
    <col min="8961" max="8961" width="3.73046875" customWidth="1"/>
    <col min="8962" max="8963" width="4.73046875" customWidth="1"/>
    <col min="8964" max="8964" width="0" hidden="1" customWidth="1"/>
    <col min="8965" max="8965" width="14.1328125" customWidth="1"/>
    <col min="8966" max="8966" width="12.1328125" customWidth="1"/>
    <col min="8967" max="8967" width="8.1328125" customWidth="1"/>
    <col min="8968" max="8968" width="9.265625" customWidth="1"/>
    <col min="8969" max="8969" width="6" customWidth="1"/>
    <col min="8970" max="8970" width="7.1328125" customWidth="1"/>
    <col min="8971" max="8976" width="6.3984375" customWidth="1"/>
    <col min="8977" max="8977" width="7.73046875" customWidth="1"/>
    <col min="8978" max="8978" width="6.3984375" customWidth="1"/>
    <col min="8979" max="8980" width="0" hidden="1" customWidth="1"/>
    <col min="8981" max="8981" width="6.3984375" customWidth="1"/>
    <col min="8982" max="8983" width="5.73046875" customWidth="1"/>
    <col min="8984" max="8991" width="0" hidden="1" customWidth="1"/>
    <col min="8992" max="8992" width="9.1328125" customWidth="1"/>
    <col min="8993" max="8994" width="0" hidden="1" customWidth="1"/>
    <col min="9217" max="9217" width="3.73046875" customWidth="1"/>
    <col min="9218" max="9219" width="4.73046875" customWidth="1"/>
    <col min="9220" max="9220" width="0" hidden="1" customWidth="1"/>
    <col min="9221" max="9221" width="14.1328125" customWidth="1"/>
    <col min="9222" max="9222" width="12.1328125" customWidth="1"/>
    <col min="9223" max="9223" width="8.1328125" customWidth="1"/>
    <col min="9224" max="9224" width="9.265625" customWidth="1"/>
    <col min="9225" max="9225" width="6" customWidth="1"/>
    <col min="9226" max="9226" width="7.1328125" customWidth="1"/>
    <col min="9227" max="9232" width="6.3984375" customWidth="1"/>
    <col min="9233" max="9233" width="7.73046875" customWidth="1"/>
    <col min="9234" max="9234" width="6.3984375" customWidth="1"/>
    <col min="9235" max="9236" width="0" hidden="1" customWidth="1"/>
    <col min="9237" max="9237" width="6.3984375" customWidth="1"/>
    <col min="9238" max="9239" width="5.73046875" customWidth="1"/>
    <col min="9240" max="9247" width="0" hidden="1" customWidth="1"/>
    <col min="9248" max="9248" width="9.1328125" customWidth="1"/>
    <col min="9249" max="9250" width="0" hidden="1" customWidth="1"/>
    <col min="9473" max="9473" width="3.73046875" customWidth="1"/>
    <col min="9474" max="9475" width="4.73046875" customWidth="1"/>
    <col min="9476" max="9476" width="0" hidden="1" customWidth="1"/>
    <col min="9477" max="9477" width="14.1328125" customWidth="1"/>
    <col min="9478" max="9478" width="12.1328125" customWidth="1"/>
    <col min="9479" max="9479" width="8.1328125" customWidth="1"/>
    <col min="9480" max="9480" width="9.265625" customWidth="1"/>
    <col min="9481" max="9481" width="6" customWidth="1"/>
    <col min="9482" max="9482" width="7.1328125" customWidth="1"/>
    <col min="9483" max="9488" width="6.3984375" customWidth="1"/>
    <col min="9489" max="9489" width="7.73046875" customWidth="1"/>
    <col min="9490" max="9490" width="6.3984375" customWidth="1"/>
    <col min="9491" max="9492" width="0" hidden="1" customWidth="1"/>
    <col min="9493" max="9493" width="6.3984375" customWidth="1"/>
    <col min="9494" max="9495" width="5.73046875" customWidth="1"/>
    <col min="9496" max="9503" width="0" hidden="1" customWidth="1"/>
    <col min="9504" max="9504" width="9.1328125" customWidth="1"/>
    <col min="9505" max="9506" width="0" hidden="1" customWidth="1"/>
    <col min="9729" max="9729" width="3.73046875" customWidth="1"/>
    <col min="9730" max="9731" width="4.73046875" customWidth="1"/>
    <col min="9732" max="9732" width="0" hidden="1" customWidth="1"/>
    <col min="9733" max="9733" width="14.1328125" customWidth="1"/>
    <col min="9734" max="9734" width="12.1328125" customWidth="1"/>
    <col min="9735" max="9735" width="8.1328125" customWidth="1"/>
    <col min="9736" max="9736" width="9.265625" customWidth="1"/>
    <col min="9737" max="9737" width="6" customWidth="1"/>
    <col min="9738" max="9738" width="7.1328125" customWidth="1"/>
    <col min="9739" max="9744" width="6.3984375" customWidth="1"/>
    <col min="9745" max="9745" width="7.73046875" customWidth="1"/>
    <col min="9746" max="9746" width="6.3984375" customWidth="1"/>
    <col min="9747" max="9748" width="0" hidden="1" customWidth="1"/>
    <col min="9749" max="9749" width="6.3984375" customWidth="1"/>
    <col min="9750" max="9751" width="5.73046875" customWidth="1"/>
    <col min="9752" max="9759" width="0" hidden="1" customWidth="1"/>
    <col min="9760" max="9760" width="9.1328125" customWidth="1"/>
    <col min="9761" max="9762" width="0" hidden="1" customWidth="1"/>
    <col min="9985" max="9985" width="3.73046875" customWidth="1"/>
    <col min="9986" max="9987" width="4.73046875" customWidth="1"/>
    <col min="9988" max="9988" width="0" hidden="1" customWidth="1"/>
    <col min="9989" max="9989" width="14.1328125" customWidth="1"/>
    <col min="9990" max="9990" width="12.1328125" customWidth="1"/>
    <col min="9991" max="9991" width="8.1328125" customWidth="1"/>
    <col min="9992" max="9992" width="9.265625" customWidth="1"/>
    <col min="9993" max="9993" width="6" customWidth="1"/>
    <col min="9994" max="9994" width="7.1328125" customWidth="1"/>
    <col min="9995" max="10000" width="6.3984375" customWidth="1"/>
    <col min="10001" max="10001" width="7.73046875" customWidth="1"/>
    <col min="10002" max="10002" width="6.3984375" customWidth="1"/>
    <col min="10003" max="10004" width="0" hidden="1" customWidth="1"/>
    <col min="10005" max="10005" width="6.3984375" customWidth="1"/>
    <col min="10006" max="10007" width="5.73046875" customWidth="1"/>
    <col min="10008" max="10015" width="0" hidden="1" customWidth="1"/>
    <col min="10016" max="10016" width="9.1328125" customWidth="1"/>
    <col min="10017" max="10018" width="0" hidden="1" customWidth="1"/>
    <col min="10241" max="10241" width="3.73046875" customWidth="1"/>
    <col min="10242" max="10243" width="4.73046875" customWidth="1"/>
    <col min="10244" max="10244" width="0" hidden="1" customWidth="1"/>
    <col min="10245" max="10245" width="14.1328125" customWidth="1"/>
    <col min="10246" max="10246" width="12.1328125" customWidth="1"/>
    <col min="10247" max="10247" width="8.1328125" customWidth="1"/>
    <col min="10248" max="10248" width="9.265625" customWidth="1"/>
    <col min="10249" max="10249" width="6" customWidth="1"/>
    <col min="10250" max="10250" width="7.1328125" customWidth="1"/>
    <col min="10251" max="10256" width="6.3984375" customWidth="1"/>
    <col min="10257" max="10257" width="7.73046875" customWidth="1"/>
    <col min="10258" max="10258" width="6.3984375" customWidth="1"/>
    <col min="10259" max="10260" width="0" hidden="1" customWidth="1"/>
    <col min="10261" max="10261" width="6.3984375" customWidth="1"/>
    <col min="10262" max="10263" width="5.73046875" customWidth="1"/>
    <col min="10264" max="10271" width="0" hidden="1" customWidth="1"/>
    <col min="10272" max="10272" width="9.1328125" customWidth="1"/>
    <col min="10273" max="10274" width="0" hidden="1" customWidth="1"/>
    <col min="10497" max="10497" width="3.73046875" customWidth="1"/>
    <col min="10498" max="10499" width="4.73046875" customWidth="1"/>
    <col min="10500" max="10500" width="0" hidden="1" customWidth="1"/>
    <col min="10501" max="10501" width="14.1328125" customWidth="1"/>
    <col min="10502" max="10502" width="12.1328125" customWidth="1"/>
    <col min="10503" max="10503" width="8.1328125" customWidth="1"/>
    <col min="10504" max="10504" width="9.265625" customWidth="1"/>
    <col min="10505" max="10505" width="6" customWidth="1"/>
    <col min="10506" max="10506" width="7.1328125" customWidth="1"/>
    <col min="10507" max="10512" width="6.3984375" customWidth="1"/>
    <col min="10513" max="10513" width="7.73046875" customWidth="1"/>
    <col min="10514" max="10514" width="6.3984375" customWidth="1"/>
    <col min="10515" max="10516" width="0" hidden="1" customWidth="1"/>
    <col min="10517" max="10517" width="6.3984375" customWidth="1"/>
    <col min="10518" max="10519" width="5.73046875" customWidth="1"/>
    <col min="10520" max="10527" width="0" hidden="1" customWidth="1"/>
    <col min="10528" max="10528" width="9.1328125" customWidth="1"/>
    <col min="10529" max="10530" width="0" hidden="1" customWidth="1"/>
    <col min="10753" max="10753" width="3.73046875" customWidth="1"/>
    <col min="10754" max="10755" width="4.73046875" customWidth="1"/>
    <col min="10756" max="10756" width="0" hidden="1" customWidth="1"/>
    <col min="10757" max="10757" width="14.1328125" customWidth="1"/>
    <col min="10758" max="10758" width="12.1328125" customWidth="1"/>
    <col min="10759" max="10759" width="8.1328125" customWidth="1"/>
    <col min="10760" max="10760" width="9.265625" customWidth="1"/>
    <col min="10761" max="10761" width="6" customWidth="1"/>
    <col min="10762" max="10762" width="7.1328125" customWidth="1"/>
    <col min="10763" max="10768" width="6.3984375" customWidth="1"/>
    <col min="10769" max="10769" width="7.73046875" customWidth="1"/>
    <col min="10770" max="10770" width="6.3984375" customWidth="1"/>
    <col min="10771" max="10772" width="0" hidden="1" customWidth="1"/>
    <col min="10773" max="10773" width="6.3984375" customWidth="1"/>
    <col min="10774" max="10775" width="5.73046875" customWidth="1"/>
    <col min="10776" max="10783" width="0" hidden="1" customWidth="1"/>
    <col min="10784" max="10784" width="9.1328125" customWidth="1"/>
    <col min="10785" max="10786" width="0" hidden="1" customWidth="1"/>
    <col min="11009" max="11009" width="3.73046875" customWidth="1"/>
    <col min="11010" max="11011" width="4.73046875" customWidth="1"/>
    <col min="11012" max="11012" width="0" hidden="1" customWidth="1"/>
    <col min="11013" max="11013" width="14.1328125" customWidth="1"/>
    <col min="11014" max="11014" width="12.1328125" customWidth="1"/>
    <col min="11015" max="11015" width="8.1328125" customWidth="1"/>
    <col min="11016" max="11016" width="9.265625" customWidth="1"/>
    <col min="11017" max="11017" width="6" customWidth="1"/>
    <col min="11018" max="11018" width="7.1328125" customWidth="1"/>
    <col min="11019" max="11024" width="6.3984375" customWidth="1"/>
    <col min="11025" max="11025" width="7.73046875" customWidth="1"/>
    <col min="11026" max="11026" width="6.3984375" customWidth="1"/>
    <col min="11027" max="11028" width="0" hidden="1" customWidth="1"/>
    <col min="11029" max="11029" width="6.3984375" customWidth="1"/>
    <col min="11030" max="11031" width="5.73046875" customWidth="1"/>
    <col min="11032" max="11039" width="0" hidden="1" customWidth="1"/>
    <col min="11040" max="11040" width="9.1328125" customWidth="1"/>
    <col min="11041" max="11042" width="0" hidden="1" customWidth="1"/>
    <col min="11265" max="11265" width="3.73046875" customWidth="1"/>
    <col min="11266" max="11267" width="4.73046875" customWidth="1"/>
    <col min="11268" max="11268" width="0" hidden="1" customWidth="1"/>
    <col min="11269" max="11269" width="14.1328125" customWidth="1"/>
    <col min="11270" max="11270" width="12.1328125" customWidth="1"/>
    <col min="11271" max="11271" width="8.1328125" customWidth="1"/>
    <col min="11272" max="11272" width="9.265625" customWidth="1"/>
    <col min="11273" max="11273" width="6" customWidth="1"/>
    <col min="11274" max="11274" width="7.1328125" customWidth="1"/>
    <col min="11275" max="11280" width="6.3984375" customWidth="1"/>
    <col min="11281" max="11281" width="7.73046875" customWidth="1"/>
    <col min="11282" max="11282" width="6.3984375" customWidth="1"/>
    <col min="11283" max="11284" width="0" hidden="1" customWidth="1"/>
    <col min="11285" max="11285" width="6.3984375" customWidth="1"/>
    <col min="11286" max="11287" width="5.73046875" customWidth="1"/>
    <col min="11288" max="11295" width="0" hidden="1" customWidth="1"/>
    <col min="11296" max="11296" width="9.1328125" customWidth="1"/>
    <col min="11297" max="11298" width="0" hidden="1" customWidth="1"/>
    <col min="11521" max="11521" width="3.73046875" customWidth="1"/>
    <col min="11522" max="11523" width="4.73046875" customWidth="1"/>
    <col min="11524" max="11524" width="0" hidden="1" customWidth="1"/>
    <col min="11525" max="11525" width="14.1328125" customWidth="1"/>
    <col min="11526" max="11526" width="12.1328125" customWidth="1"/>
    <col min="11527" max="11527" width="8.1328125" customWidth="1"/>
    <col min="11528" max="11528" width="9.265625" customWidth="1"/>
    <col min="11529" max="11529" width="6" customWidth="1"/>
    <col min="11530" max="11530" width="7.1328125" customWidth="1"/>
    <col min="11531" max="11536" width="6.3984375" customWidth="1"/>
    <col min="11537" max="11537" width="7.73046875" customWidth="1"/>
    <col min="11538" max="11538" width="6.3984375" customWidth="1"/>
    <col min="11539" max="11540" width="0" hidden="1" customWidth="1"/>
    <col min="11541" max="11541" width="6.3984375" customWidth="1"/>
    <col min="11542" max="11543" width="5.73046875" customWidth="1"/>
    <col min="11544" max="11551" width="0" hidden="1" customWidth="1"/>
    <col min="11552" max="11552" width="9.1328125" customWidth="1"/>
    <col min="11553" max="11554" width="0" hidden="1" customWidth="1"/>
    <col min="11777" max="11777" width="3.73046875" customWidth="1"/>
    <col min="11778" max="11779" width="4.73046875" customWidth="1"/>
    <col min="11780" max="11780" width="0" hidden="1" customWidth="1"/>
    <col min="11781" max="11781" width="14.1328125" customWidth="1"/>
    <col min="11782" max="11782" width="12.1328125" customWidth="1"/>
    <col min="11783" max="11783" width="8.1328125" customWidth="1"/>
    <col min="11784" max="11784" width="9.265625" customWidth="1"/>
    <col min="11785" max="11785" width="6" customWidth="1"/>
    <col min="11786" max="11786" width="7.1328125" customWidth="1"/>
    <col min="11787" max="11792" width="6.3984375" customWidth="1"/>
    <col min="11793" max="11793" width="7.73046875" customWidth="1"/>
    <col min="11794" max="11794" width="6.3984375" customWidth="1"/>
    <col min="11795" max="11796" width="0" hidden="1" customWidth="1"/>
    <col min="11797" max="11797" width="6.3984375" customWidth="1"/>
    <col min="11798" max="11799" width="5.73046875" customWidth="1"/>
    <col min="11800" max="11807" width="0" hidden="1" customWidth="1"/>
    <col min="11808" max="11808" width="9.1328125" customWidth="1"/>
    <col min="11809" max="11810" width="0" hidden="1" customWidth="1"/>
    <col min="12033" max="12033" width="3.73046875" customWidth="1"/>
    <col min="12034" max="12035" width="4.73046875" customWidth="1"/>
    <col min="12036" max="12036" width="0" hidden="1" customWidth="1"/>
    <col min="12037" max="12037" width="14.1328125" customWidth="1"/>
    <col min="12038" max="12038" width="12.1328125" customWidth="1"/>
    <col min="12039" max="12039" width="8.1328125" customWidth="1"/>
    <col min="12040" max="12040" width="9.265625" customWidth="1"/>
    <col min="12041" max="12041" width="6" customWidth="1"/>
    <col min="12042" max="12042" width="7.1328125" customWidth="1"/>
    <col min="12043" max="12048" width="6.3984375" customWidth="1"/>
    <col min="12049" max="12049" width="7.73046875" customWidth="1"/>
    <col min="12050" max="12050" width="6.3984375" customWidth="1"/>
    <col min="12051" max="12052" width="0" hidden="1" customWidth="1"/>
    <col min="12053" max="12053" width="6.3984375" customWidth="1"/>
    <col min="12054" max="12055" width="5.73046875" customWidth="1"/>
    <col min="12056" max="12063" width="0" hidden="1" customWidth="1"/>
    <col min="12064" max="12064" width="9.1328125" customWidth="1"/>
    <col min="12065" max="12066" width="0" hidden="1" customWidth="1"/>
    <col min="12289" max="12289" width="3.73046875" customWidth="1"/>
    <col min="12290" max="12291" width="4.73046875" customWidth="1"/>
    <col min="12292" max="12292" width="0" hidden="1" customWidth="1"/>
    <col min="12293" max="12293" width="14.1328125" customWidth="1"/>
    <col min="12294" max="12294" width="12.1328125" customWidth="1"/>
    <col min="12295" max="12295" width="8.1328125" customWidth="1"/>
    <col min="12296" max="12296" width="9.265625" customWidth="1"/>
    <col min="12297" max="12297" width="6" customWidth="1"/>
    <col min="12298" max="12298" width="7.1328125" customWidth="1"/>
    <col min="12299" max="12304" width="6.3984375" customWidth="1"/>
    <col min="12305" max="12305" width="7.73046875" customWidth="1"/>
    <col min="12306" max="12306" width="6.3984375" customWidth="1"/>
    <col min="12307" max="12308" width="0" hidden="1" customWidth="1"/>
    <col min="12309" max="12309" width="6.3984375" customWidth="1"/>
    <col min="12310" max="12311" width="5.73046875" customWidth="1"/>
    <col min="12312" max="12319" width="0" hidden="1" customWidth="1"/>
    <col min="12320" max="12320" width="9.1328125" customWidth="1"/>
    <col min="12321" max="12322" width="0" hidden="1" customWidth="1"/>
    <col min="12545" max="12545" width="3.73046875" customWidth="1"/>
    <col min="12546" max="12547" width="4.73046875" customWidth="1"/>
    <col min="12548" max="12548" width="0" hidden="1" customWidth="1"/>
    <col min="12549" max="12549" width="14.1328125" customWidth="1"/>
    <col min="12550" max="12550" width="12.1328125" customWidth="1"/>
    <col min="12551" max="12551" width="8.1328125" customWidth="1"/>
    <col min="12552" max="12552" width="9.265625" customWidth="1"/>
    <col min="12553" max="12553" width="6" customWidth="1"/>
    <col min="12554" max="12554" width="7.1328125" customWidth="1"/>
    <col min="12555" max="12560" width="6.3984375" customWidth="1"/>
    <col min="12561" max="12561" width="7.73046875" customWidth="1"/>
    <col min="12562" max="12562" width="6.3984375" customWidth="1"/>
    <col min="12563" max="12564" width="0" hidden="1" customWidth="1"/>
    <col min="12565" max="12565" width="6.3984375" customWidth="1"/>
    <col min="12566" max="12567" width="5.73046875" customWidth="1"/>
    <col min="12568" max="12575" width="0" hidden="1" customWidth="1"/>
    <col min="12576" max="12576" width="9.1328125" customWidth="1"/>
    <col min="12577" max="12578" width="0" hidden="1" customWidth="1"/>
    <col min="12801" max="12801" width="3.73046875" customWidth="1"/>
    <col min="12802" max="12803" width="4.73046875" customWidth="1"/>
    <col min="12804" max="12804" width="0" hidden="1" customWidth="1"/>
    <col min="12805" max="12805" width="14.1328125" customWidth="1"/>
    <col min="12806" max="12806" width="12.1328125" customWidth="1"/>
    <col min="12807" max="12807" width="8.1328125" customWidth="1"/>
    <col min="12808" max="12808" width="9.265625" customWidth="1"/>
    <col min="12809" max="12809" width="6" customWidth="1"/>
    <col min="12810" max="12810" width="7.1328125" customWidth="1"/>
    <col min="12811" max="12816" width="6.3984375" customWidth="1"/>
    <col min="12817" max="12817" width="7.73046875" customWidth="1"/>
    <col min="12818" max="12818" width="6.3984375" customWidth="1"/>
    <col min="12819" max="12820" width="0" hidden="1" customWidth="1"/>
    <col min="12821" max="12821" width="6.3984375" customWidth="1"/>
    <col min="12822" max="12823" width="5.73046875" customWidth="1"/>
    <col min="12824" max="12831" width="0" hidden="1" customWidth="1"/>
    <col min="12832" max="12832" width="9.1328125" customWidth="1"/>
    <col min="12833" max="12834" width="0" hidden="1" customWidth="1"/>
    <col min="13057" max="13057" width="3.73046875" customWidth="1"/>
    <col min="13058" max="13059" width="4.73046875" customWidth="1"/>
    <col min="13060" max="13060" width="0" hidden="1" customWidth="1"/>
    <col min="13061" max="13061" width="14.1328125" customWidth="1"/>
    <col min="13062" max="13062" width="12.1328125" customWidth="1"/>
    <col min="13063" max="13063" width="8.1328125" customWidth="1"/>
    <col min="13064" max="13064" width="9.265625" customWidth="1"/>
    <col min="13065" max="13065" width="6" customWidth="1"/>
    <col min="13066" max="13066" width="7.1328125" customWidth="1"/>
    <col min="13067" max="13072" width="6.3984375" customWidth="1"/>
    <col min="13073" max="13073" width="7.73046875" customWidth="1"/>
    <col min="13074" max="13074" width="6.3984375" customWidth="1"/>
    <col min="13075" max="13076" width="0" hidden="1" customWidth="1"/>
    <col min="13077" max="13077" width="6.3984375" customWidth="1"/>
    <col min="13078" max="13079" width="5.73046875" customWidth="1"/>
    <col min="13080" max="13087" width="0" hidden="1" customWidth="1"/>
    <col min="13088" max="13088" width="9.1328125" customWidth="1"/>
    <col min="13089" max="13090" width="0" hidden="1" customWidth="1"/>
    <col min="13313" max="13313" width="3.73046875" customWidth="1"/>
    <col min="13314" max="13315" width="4.73046875" customWidth="1"/>
    <col min="13316" max="13316" width="0" hidden="1" customWidth="1"/>
    <col min="13317" max="13317" width="14.1328125" customWidth="1"/>
    <col min="13318" max="13318" width="12.1328125" customWidth="1"/>
    <col min="13319" max="13319" width="8.1328125" customWidth="1"/>
    <col min="13320" max="13320" width="9.265625" customWidth="1"/>
    <col min="13321" max="13321" width="6" customWidth="1"/>
    <col min="13322" max="13322" width="7.1328125" customWidth="1"/>
    <col min="13323" max="13328" width="6.3984375" customWidth="1"/>
    <col min="13329" max="13329" width="7.73046875" customWidth="1"/>
    <col min="13330" max="13330" width="6.3984375" customWidth="1"/>
    <col min="13331" max="13332" width="0" hidden="1" customWidth="1"/>
    <col min="13333" max="13333" width="6.3984375" customWidth="1"/>
    <col min="13334" max="13335" width="5.73046875" customWidth="1"/>
    <col min="13336" max="13343" width="0" hidden="1" customWidth="1"/>
    <col min="13344" max="13344" width="9.1328125" customWidth="1"/>
    <col min="13345" max="13346" width="0" hidden="1" customWidth="1"/>
    <col min="13569" max="13569" width="3.73046875" customWidth="1"/>
    <col min="13570" max="13571" width="4.73046875" customWidth="1"/>
    <col min="13572" max="13572" width="0" hidden="1" customWidth="1"/>
    <col min="13573" max="13573" width="14.1328125" customWidth="1"/>
    <col min="13574" max="13574" width="12.1328125" customWidth="1"/>
    <col min="13575" max="13575" width="8.1328125" customWidth="1"/>
    <col min="13576" max="13576" width="9.265625" customWidth="1"/>
    <col min="13577" max="13577" width="6" customWidth="1"/>
    <col min="13578" max="13578" width="7.1328125" customWidth="1"/>
    <col min="13579" max="13584" width="6.3984375" customWidth="1"/>
    <col min="13585" max="13585" width="7.73046875" customWidth="1"/>
    <col min="13586" max="13586" width="6.3984375" customWidth="1"/>
    <col min="13587" max="13588" width="0" hidden="1" customWidth="1"/>
    <col min="13589" max="13589" width="6.3984375" customWidth="1"/>
    <col min="13590" max="13591" width="5.73046875" customWidth="1"/>
    <col min="13592" max="13599" width="0" hidden="1" customWidth="1"/>
    <col min="13600" max="13600" width="9.1328125" customWidth="1"/>
    <col min="13601" max="13602" width="0" hidden="1" customWidth="1"/>
    <col min="13825" max="13825" width="3.73046875" customWidth="1"/>
    <col min="13826" max="13827" width="4.73046875" customWidth="1"/>
    <col min="13828" max="13828" width="0" hidden="1" customWidth="1"/>
    <col min="13829" max="13829" width="14.1328125" customWidth="1"/>
    <col min="13830" max="13830" width="12.1328125" customWidth="1"/>
    <col min="13831" max="13831" width="8.1328125" customWidth="1"/>
    <col min="13832" max="13832" width="9.265625" customWidth="1"/>
    <col min="13833" max="13833" width="6" customWidth="1"/>
    <col min="13834" max="13834" width="7.1328125" customWidth="1"/>
    <col min="13835" max="13840" width="6.3984375" customWidth="1"/>
    <col min="13841" max="13841" width="7.73046875" customWidth="1"/>
    <col min="13842" max="13842" width="6.3984375" customWidth="1"/>
    <col min="13843" max="13844" width="0" hidden="1" customWidth="1"/>
    <col min="13845" max="13845" width="6.3984375" customWidth="1"/>
    <col min="13846" max="13847" width="5.73046875" customWidth="1"/>
    <col min="13848" max="13855" width="0" hidden="1" customWidth="1"/>
    <col min="13856" max="13856" width="9.1328125" customWidth="1"/>
    <col min="13857" max="13858" width="0" hidden="1" customWidth="1"/>
    <col min="14081" max="14081" width="3.73046875" customWidth="1"/>
    <col min="14082" max="14083" width="4.73046875" customWidth="1"/>
    <col min="14084" max="14084" width="0" hidden="1" customWidth="1"/>
    <col min="14085" max="14085" width="14.1328125" customWidth="1"/>
    <col min="14086" max="14086" width="12.1328125" customWidth="1"/>
    <col min="14087" max="14087" width="8.1328125" customWidth="1"/>
    <col min="14088" max="14088" width="9.265625" customWidth="1"/>
    <col min="14089" max="14089" width="6" customWidth="1"/>
    <col min="14090" max="14090" width="7.1328125" customWidth="1"/>
    <col min="14091" max="14096" width="6.3984375" customWidth="1"/>
    <col min="14097" max="14097" width="7.73046875" customWidth="1"/>
    <col min="14098" max="14098" width="6.3984375" customWidth="1"/>
    <col min="14099" max="14100" width="0" hidden="1" customWidth="1"/>
    <col min="14101" max="14101" width="6.3984375" customWidth="1"/>
    <col min="14102" max="14103" width="5.73046875" customWidth="1"/>
    <col min="14104" max="14111" width="0" hidden="1" customWidth="1"/>
    <col min="14112" max="14112" width="9.1328125" customWidth="1"/>
    <col min="14113" max="14114" width="0" hidden="1" customWidth="1"/>
    <col min="14337" max="14337" width="3.73046875" customWidth="1"/>
    <col min="14338" max="14339" width="4.73046875" customWidth="1"/>
    <col min="14340" max="14340" width="0" hidden="1" customWidth="1"/>
    <col min="14341" max="14341" width="14.1328125" customWidth="1"/>
    <col min="14342" max="14342" width="12.1328125" customWidth="1"/>
    <col min="14343" max="14343" width="8.1328125" customWidth="1"/>
    <col min="14344" max="14344" width="9.265625" customWidth="1"/>
    <col min="14345" max="14345" width="6" customWidth="1"/>
    <col min="14346" max="14346" width="7.1328125" customWidth="1"/>
    <col min="14347" max="14352" width="6.3984375" customWidth="1"/>
    <col min="14353" max="14353" width="7.73046875" customWidth="1"/>
    <col min="14354" max="14354" width="6.3984375" customWidth="1"/>
    <col min="14355" max="14356" width="0" hidden="1" customWidth="1"/>
    <col min="14357" max="14357" width="6.3984375" customWidth="1"/>
    <col min="14358" max="14359" width="5.73046875" customWidth="1"/>
    <col min="14360" max="14367" width="0" hidden="1" customWidth="1"/>
    <col min="14368" max="14368" width="9.1328125" customWidth="1"/>
    <col min="14369" max="14370" width="0" hidden="1" customWidth="1"/>
    <col min="14593" max="14593" width="3.73046875" customWidth="1"/>
    <col min="14594" max="14595" width="4.73046875" customWidth="1"/>
    <col min="14596" max="14596" width="0" hidden="1" customWidth="1"/>
    <col min="14597" max="14597" width="14.1328125" customWidth="1"/>
    <col min="14598" max="14598" width="12.1328125" customWidth="1"/>
    <col min="14599" max="14599" width="8.1328125" customWidth="1"/>
    <col min="14600" max="14600" width="9.265625" customWidth="1"/>
    <col min="14601" max="14601" width="6" customWidth="1"/>
    <col min="14602" max="14602" width="7.1328125" customWidth="1"/>
    <col min="14603" max="14608" width="6.3984375" customWidth="1"/>
    <col min="14609" max="14609" width="7.73046875" customWidth="1"/>
    <col min="14610" max="14610" width="6.3984375" customWidth="1"/>
    <col min="14611" max="14612" width="0" hidden="1" customWidth="1"/>
    <col min="14613" max="14613" width="6.3984375" customWidth="1"/>
    <col min="14614" max="14615" width="5.73046875" customWidth="1"/>
    <col min="14616" max="14623" width="0" hidden="1" customWidth="1"/>
    <col min="14624" max="14624" width="9.1328125" customWidth="1"/>
    <col min="14625" max="14626" width="0" hidden="1" customWidth="1"/>
    <col min="14849" max="14849" width="3.73046875" customWidth="1"/>
    <col min="14850" max="14851" width="4.73046875" customWidth="1"/>
    <col min="14852" max="14852" width="0" hidden="1" customWidth="1"/>
    <col min="14853" max="14853" width="14.1328125" customWidth="1"/>
    <col min="14854" max="14854" width="12.1328125" customWidth="1"/>
    <col min="14855" max="14855" width="8.1328125" customWidth="1"/>
    <col min="14856" max="14856" width="9.265625" customWidth="1"/>
    <col min="14857" max="14857" width="6" customWidth="1"/>
    <col min="14858" max="14858" width="7.1328125" customWidth="1"/>
    <col min="14859" max="14864" width="6.3984375" customWidth="1"/>
    <col min="14865" max="14865" width="7.73046875" customWidth="1"/>
    <col min="14866" max="14866" width="6.3984375" customWidth="1"/>
    <col min="14867" max="14868" width="0" hidden="1" customWidth="1"/>
    <col min="14869" max="14869" width="6.3984375" customWidth="1"/>
    <col min="14870" max="14871" width="5.73046875" customWidth="1"/>
    <col min="14872" max="14879" width="0" hidden="1" customWidth="1"/>
    <col min="14880" max="14880" width="9.1328125" customWidth="1"/>
    <col min="14881" max="14882" width="0" hidden="1" customWidth="1"/>
    <col min="15105" max="15105" width="3.73046875" customWidth="1"/>
    <col min="15106" max="15107" width="4.73046875" customWidth="1"/>
    <col min="15108" max="15108" width="0" hidden="1" customWidth="1"/>
    <col min="15109" max="15109" width="14.1328125" customWidth="1"/>
    <col min="15110" max="15110" width="12.1328125" customWidth="1"/>
    <col min="15111" max="15111" width="8.1328125" customWidth="1"/>
    <col min="15112" max="15112" width="9.265625" customWidth="1"/>
    <col min="15113" max="15113" width="6" customWidth="1"/>
    <col min="15114" max="15114" width="7.1328125" customWidth="1"/>
    <col min="15115" max="15120" width="6.3984375" customWidth="1"/>
    <col min="15121" max="15121" width="7.73046875" customWidth="1"/>
    <col min="15122" max="15122" width="6.3984375" customWidth="1"/>
    <col min="15123" max="15124" width="0" hidden="1" customWidth="1"/>
    <col min="15125" max="15125" width="6.3984375" customWidth="1"/>
    <col min="15126" max="15127" width="5.73046875" customWidth="1"/>
    <col min="15128" max="15135" width="0" hidden="1" customWidth="1"/>
    <col min="15136" max="15136" width="9.1328125" customWidth="1"/>
    <col min="15137" max="15138" width="0" hidden="1" customWidth="1"/>
    <col min="15361" max="15361" width="3.73046875" customWidth="1"/>
    <col min="15362" max="15363" width="4.73046875" customWidth="1"/>
    <col min="15364" max="15364" width="0" hidden="1" customWidth="1"/>
    <col min="15365" max="15365" width="14.1328125" customWidth="1"/>
    <col min="15366" max="15366" width="12.1328125" customWidth="1"/>
    <col min="15367" max="15367" width="8.1328125" customWidth="1"/>
    <col min="15368" max="15368" width="9.265625" customWidth="1"/>
    <col min="15369" max="15369" width="6" customWidth="1"/>
    <col min="15370" max="15370" width="7.1328125" customWidth="1"/>
    <col min="15371" max="15376" width="6.3984375" customWidth="1"/>
    <col min="15377" max="15377" width="7.73046875" customWidth="1"/>
    <col min="15378" max="15378" width="6.3984375" customWidth="1"/>
    <col min="15379" max="15380" width="0" hidden="1" customWidth="1"/>
    <col min="15381" max="15381" width="6.3984375" customWidth="1"/>
    <col min="15382" max="15383" width="5.73046875" customWidth="1"/>
    <col min="15384" max="15391" width="0" hidden="1" customWidth="1"/>
    <col min="15392" max="15392" width="9.1328125" customWidth="1"/>
    <col min="15393" max="15394" width="0" hidden="1" customWidth="1"/>
    <col min="15617" max="15617" width="3.73046875" customWidth="1"/>
    <col min="15618" max="15619" width="4.73046875" customWidth="1"/>
    <col min="15620" max="15620" width="0" hidden="1" customWidth="1"/>
    <col min="15621" max="15621" width="14.1328125" customWidth="1"/>
    <col min="15622" max="15622" width="12.1328125" customWidth="1"/>
    <col min="15623" max="15623" width="8.1328125" customWidth="1"/>
    <col min="15624" max="15624" width="9.265625" customWidth="1"/>
    <col min="15625" max="15625" width="6" customWidth="1"/>
    <col min="15626" max="15626" width="7.1328125" customWidth="1"/>
    <col min="15627" max="15632" width="6.3984375" customWidth="1"/>
    <col min="15633" max="15633" width="7.73046875" customWidth="1"/>
    <col min="15634" max="15634" width="6.3984375" customWidth="1"/>
    <col min="15635" max="15636" width="0" hidden="1" customWidth="1"/>
    <col min="15637" max="15637" width="6.3984375" customWidth="1"/>
    <col min="15638" max="15639" width="5.73046875" customWidth="1"/>
    <col min="15640" max="15647" width="0" hidden="1" customWidth="1"/>
    <col min="15648" max="15648" width="9.1328125" customWidth="1"/>
    <col min="15649" max="15650" width="0" hidden="1" customWidth="1"/>
    <col min="15873" max="15873" width="3.73046875" customWidth="1"/>
    <col min="15874" max="15875" width="4.73046875" customWidth="1"/>
    <col min="15876" max="15876" width="0" hidden="1" customWidth="1"/>
    <col min="15877" max="15877" width="14.1328125" customWidth="1"/>
    <col min="15878" max="15878" width="12.1328125" customWidth="1"/>
    <col min="15879" max="15879" width="8.1328125" customWidth="1"/>
    <col min="15880" max="15880" width="9.265625" customWidth="1"/>
    <col min="15881" max="15881" width="6" customWidth="1"/>
    <col min="15882" max="15882" width="7.1328125" customWidth="1"/>
    <col min="15883" max="15888" width="6.3984375" customWidth="1"/>
    <col min="15889" max="15889" width="7.73046875" customWidth="1"/>
    <col min="15890" max="15890" width="6.3984375" customWidth="1"/>
    <col min="15891" max="15892" width="0" hidden="1" customWidth="1"/>
    <col min="15893" max="15893" width="6.3984375" customWidth="1"/>
    <col min="15894" max="15895" width="5.73046875" customWidth="1"/>
    <col min="15896" max="15903" width="0" hidden="1" customWidth="1"/>
    <col min="15904" max="15904" width="9.1328125" customWidth="1"/>
    <col min="15905" max="15906" width="0" hidden="1" customWidth="1"/>
    <col min="16129" max="16129" width="3.73046875" customWidth="1"/>
    <col min="16130" max="16131" width="4.73046875" customWidth="1"/>
    <col min="16132" max="16132" width="0" hidden="1" customWidth="1"/>
    <col min="16133" max="16133" width="14.1328125" customWidth="1"/>
    <col min="16134" max="16134" width="12.1328125" customWidth="1"/>
    <col min="16135" max="16135" width="8.1328125" customWidth="1"/>
    <col min="16136" max="16136" width="9.265625" customWidth="1"/>
    <col min="16137" max="16137" width="6" customWidth="1"/>
    <col min="16138" max="16138" width="7.1328125" customWidth="1"/>
    <col min="16139" max="16144" width="6.3984375" customWidth="1"/>
    <col min="16145" max="16145" width="7.73046875" customWidth="1"/>
    <col min="16146" max="16146" width="6.3984375" customWidth="1"/>
    <col min="16147" max="16148" width="0" hidden="1" customWidth="1"/>
    <col min="16149" max="16149" width="6.3984375" customWidth="1"/>
    <col min="16150" max="16151" width="5.73046875" customWidth="1"/>
    <col min="16152" max="16159" width="0" hidden="1" customWidth="1"/>
    <col min="16160" max="16160" width="9.1328125" customWidth="1"/>
    <col min="16161" max="16162" width="0" hidden="1" customWidth="1"/>
  </cols>
  <sheetData>
    <row r="1" spans="1:37" hidden="1">
      <c r="A1" t="s">
        <v>598</v>
      </c>
      <c r="B1" s="4" t="s">
        <v>599</v>
      </c>
      <c r="C1" s="4" t="s">
        <v>600</v>
      </c>
      <c r="D1" s="4" t="s">
        <v>601</v>
      </c>
      <c r="E1" s="4" t="s">
        <v>602</v>
      </c>
      <c r="F1" s="4" t="s">
        <v>603</v>
      </c>
      <c r="G1" s="4" t="s">
        <v>582</v>
      </c>
      <c r="H1" s="4" t="s">
        <v>175</v>
      </c>
      <c r="I1" s="4" t="s">
        <v>39</v>
      </c>
      <c r="J1" s="4" t="s">
        <v>604</v>
      </c>
      <c r="K1" s="4" t="s">
        <v>605</v>
      </c>
      <c r="L1" s="4" t="s">
        <v>606</v>
      </c>
      <c r="AB1" s="3" t="s">
        <v>607</v>
      </c>
      <c r="AC1" s="3" t="s">
        <v>608</v>
      </c>
    </row>
    <row r="2" spans="1:37" s="13" customFormat="1" ht="30.4">
      <c r="B2" s="131" t="s">
        <v>27</v>
      </c>
      <c r="C2" s="10"/>
      <c r="D2" s="10"/>
      <c r="E2" s="11"/>
      <c r="F2" s="16"/>
      <c r="G2" s="17" t="str">
        <f>Címlap!B3</f>
        <v>27. Herend Cup</v>
      </c>
      <c r="H2" s="20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9" t="s">
        <v>597</v>
      </c>
      <c r="V2" s="12"/>
      <c r="W2" s="12"/>
      <c r="Y2" s="14"/>
      <c r="Z2" s="10"/>
      <c r="AB2" s="15"/>
      <c r="AC2" s="28" t="s">
        <v>38</v>
      </c>
      <c r="AD2" s="137"/>
      <c r="AE2" s="27"/>
      <c r="AF2" s="27"/>
      <c r="AG2" s="27" t="s">
        <v>39</v>
      </c>
      <c r="AH2" s="137" t="b">
        <v>1</v>
      </c>
      <c r="AI2" s="29"/>
      <c r="AJ2" s="29"/>
    </row>
    <row r="3" spans="1:37" ht="15" customHeight="1" thickBot="1">
      <c r="A3" s="39"/>
      <c r="B3" s="40"/>
      <c r="C3" s="40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42"/>
      <c r="Q3" s="39"/>
      <c r="R3" s="39"/>
      <c r="S3" s="39"/>
      <c r="T3" s="39"/>
      <c r="U3" s="43"/>
      <c r="V3" s="44"/>
      <c r="W3" s="44"/>
      <c r="X3" s="44"/>
      <c r="Y3" s="45"/>
      <c r="Z3" s="41"/>
      <c r="AA3" s="44"/>
      <c r="AB3" s="46"/>
      <c r="AC3" s="46"/>
      <c r="AD3" s="41"/>
      <c r="AE3" s="41"/>
      <c r="AF3" s="41"/>
      <c r="AG3" s="41"/>
      <c r="AH3" s="47"/>
      <c r="AI3" s="39"/>
      <c r="AJ3" s="39"/>
    </row>
    <row r="4" spans="1:37" s="7" customFormat="1" ht="13.5" customHeight="1" thickTop="1" thickBot="1">
      <c r="A4" s="244" t="s">
        <v>596</v>
      </c>
      <c r="B4" s="263" t="s">
        <v>580</v>
      </c>
      <c r="C4" s="264"/>
      <c r="D4" s="265" t="s">
        <v>581</v>
      </c>
      <c r="E4" s="267" t="s">
        <v>17</v>
      </c>
      <c r="F4" s="255" t="s">
        <v>18</v>
      </c>
      <c r="G4" s="173"/>
      <c r="H4" s="255" t="s">
        <v>35</v>
      </c>
      <c r="I4" s="255" t="s">
        <v>583</v>
      </c>
      <c r="J4" s="253" t="s">
        <v>584</v>
      </c>
      <c r="K4" s="255" t="s">
        <v>585</v>
      </c>
      <c r="L4" s="255" t="s">
        <v>377</v>
      </c>
      <c r="M4" s="255" t="s">
        <v>586</v>
      </c>
      <c r="N4" s="269" t="s">
        <v>587</v>
      </c>
      <c r="O4" s="270"/>
      <c r="P4" s="270"/>
      <c r="Q4" s="270"/>
      <c r="R4" s="270"/>
      <c r="S4" s="270"/>
      <c r="T4" s="271"/>
      <c r="U4" s="261" t="s">
        <v>589</v>
      </c>
      <c r="V4" s="253" t="s">
        <v>10</v>
      </c>
      <c r="W4" s="255" t="s">
        <v>11</v>
      </c>
      <c r="X4" s="257" t="s">
        <v>12</v>
      </c>
      <c r="Y4" s="251" t="s">
        <v>588</v>
      </c>
      <c r="Z4" s="251" t="s">
        <v>22</v>
      </c>
      <c r="AA4" s="249" t="s">
        <v>9</v>
      </c>
      <c r="AB4" s="50"/>
      <c r="AC4" s="51" t="s">
        <v>34</v>
      </c>
      <c r="AD4" s="48">
        <f>+COUNTIF(U7:U101,"&gt;0")</f>
        <v>20</v>
      </c>
      <c r="AE4" s="48"/>
      <c r="AF4" s="48"/>
      <c r="AG4" s="48">
        <f>ROUNDUP(AD4/2,0)</f>
        <v>10</v>
      </c>
      <c r="AH4" s="52"/>
      <c r="AI4" s="48"/>
      <c r="AJ4" s="48"/>
      <c r="AK4" s="7" t="s">
        <v>650</v>
      </c>
    </row>
    <row r="5" spans="1:37" s="7" customFormat="1" ht="27" customHeight="1" thickTop="1">
      <c r="A5" s="245"/>
      <c r="B5" s="53" t="s">
        <v>13</v>
      </c>
      <c r="C5" s="54" t="s">
        <v>14</v>
      </c>
      <c r="D5" s="266"/>
      <c r="E5" s="268"/>
      <c r="F5" s="256"/>
      <c r="G5" s="174" t="s">
        <v>582</v>
      </c>
      <c r="H5" s="256"/>
      <c r="I5" s="256"/>
      <c r="J5" s="254"/>
      <c r="K5" s="256"/>
      <c r="L5" s="256"/>
      <c r="M5" s="256"/>
      <c r="N5" s="56">
        <v>1</v>
      </c>
      <c r="O5" s="57">
        <v>2</v>
      </c>
      <c r="P5" s="57">
        <v>3</v>
      </c>
      <c r="Q5" s="57">
        <v>4</v>
      </c>
      <c r="R5" s="58">
        <v>5</v>
      </c>
      <c r="S5" s="57">
        <v>6</v>
      </c>
      <c r="T5" s="59">
        <v>7</v>
      </c>
      <c r="U5" s="262"/>
      <c r="V5" s="254"/>
      <c r="W5" s="256"/>
      <c r="X5" s="258"/>
      <c r="Y5" s="252"/>
      <c r="Z5" s="252"/>
      <c r="AA5" s="250"/>
      <c r="AB5" s="50"/>
      <c r="AC5" s="50"/>
      <c r="AD5" s="247" t="s">
        <v>24</v>
      </c>
      <c r="AE5" s="247" t="s">
        <v>36</v>
      </c>
      <c r="AF5" s="138"/>
      <c r="AG5" s="138" t="s">
        <v>25</v>
      </c>
      <c r="AH5" s="259" t="s">
        <v>9</v>
      </c>
      <c r="AI5" s="48"/>
      <c r="AJ5" s="247" t="s">
        <v>37</v>
      </c>
    </row>
    <row r="6" spans="1:37" s="7" customFormat="1" ht="14.25" customHeight="1" thickBot="1">
      <c r="A6" s="246"/>
      <c r="B6" s="61"/>
      <c r="C6" s="62"/>
      <c r="D6" s="63"/>
      <c r="E6" s="63"/>
      <c r="F6" s="64"/>
      <c r="G6" s="64"/>
      <c r="H6" s="65" t="s">
        <v>590</v>
      </c>
      <c r="I6" s="66"/>
      <c r="J6" s="67"/>
      <c r="K6" s="67"/>
      <c r="L6" s="67"/>
      <c r="M6" s="67"/>
      <c r="N6" s="126">
        <v>240</v>
      </c>
      <c r="O6" s="127">
        <v>180</v>
      </c>
      <c r="P6" s="127">
        <v>180</v>
      </c>
      <c r="Q6" s="127">
        <v>180</v>
      </c>
      <c r="R6" s="128">
        <v>180</v>
      </c>
      <c r="S6" s="129">
        <v>180</v>
      </c>
      <c r="T6" s="130">
        <v>180</v>
      </c>
      <c r="U6" s="111">
        <f t="shared" ref="U6" si="0">SUM(N6:T6)</f>
        <v>1320</v>
      </c>
      <c r="V6" s="127">
        <v>360</v>
      </c>
      <c r="W6" s="129">
        <v>600</v>
      </c>
      <c r="X6" s="128"/>
      <c r="Y6" s="68">
        <f t="shared" ref="Y6" si="1">+U6+V6+W6+X6</f>
        <v>2280</v>
      </c>
      <c r="Z6" s="69"/>
      <c r="AA6" s="70" t="s">
        <v>15</v>
      </c>
      <c r="AB6" s="50"/>
      <c r="AC6" s="50"/>
      <c r="AD6" s="248"/>
      <c r="AE6" s="248"/>
      <c r="AF6" s="139">
        <f>+COUNTIF(N6:T6,"&gt;0")</f>
        <v>7</v>
      </c>
      <c r="AG6" s="139"/>
      <c r="AH6" s="260"/>
      <c r="AI6" s="48"/>
      <c r="AJ6" s="248"/>
    </row>
    <row r="7" spans="1:37" ht="15" customHeight="1">
      <c r="A7" s="189"/>
      <c r="B7" s="142">
        <f t="shared" ref="B7:B37" si="2">+IF(Y7&gt;0,_xlfn.RANK.EQ(Y7,$Y$7:$Y$101),"")</f>
        <v>1</v>
      </c>
      <c r="C7" s="143" t="str">
        <f t="shared" ref="C7:C37" si="3">IF(H7="J",_xlfn.RANK.EQ(AJ7,$AJ$7:$AJ$101),"")</f>
        <v/>
      </c>
      <c r="D7" s="144" t="s">
        <v>542</v>
      </c>
      <c r="E7" s="145" t="s">
        <v>512</v>
      </c>
      <c r="F7" s="146" t="s">
        <v>513</v>
      </c>
      <c r="G7" s="147" t="str">
        <f t="shared" ref="G7:G33" si="4">UPPER(E7)&amp;" "&amp;F7</f>
        <v>BABENKO Artem</v>
      </c>
      <c r="H7" s="148" t="str">
        <f>+IF(YEAR(Címlap!$B$5)-M7&gt;18,"","J")</f>
        <v/>
      </c>
      <c r="I7" s="167"/>
      <c r="J7" s="159" t="s">
        <v>111</v>
      </c>
      <c r="K7" s="181" t="s">
        <v>529</v>
      </c>
      <c r="L7" s="168">
        <v>91804</v>
      </c>
      <c r="M7" s="162">
        <v>1963</v>
      </c>
      <c r="N7" s="115">
        <v>240</v>
      </c>
      <c r="O7" s="224">
        <v>180</v>
      </c>
      <c r="P7" s="224">
        <v>180</v>
      </c>
      <c r="Q7" s="224">
        <v>180</v>
      </c>
      <c r="R7" s="224">
        <v>180</v>
      </c>
      <c r="S7" s="224">
        <v>180</v>
      </c>
      <c r="T7" s="225">
        <v>180</v>
      </c>
      <c r="U7" s="149">
        <f t="shared" ref="U7:U37" si="5">SUM(N7:T7)</f>
        <v>1320</v>
      </c>
      <c r="V7" s="123">
        <v>360</v>
      </c>
      <c r="W7" s="171">
        <v>323</v>
      </c>
      <c r="X7" s="172"/>
      <c r="Y7" s="150">
        <f t="shared" ref="Y7:Y37" si="6">+U7+V7+W7+X7</f>
        <v>2003</v>
      </c>
      <c r="Z7" s="151">
        <f t="shared" ref="Z7:Z26" si="7">+AD7+AG7</f>
        <v>28</v>
      </c>
      <c r="AA7" s="152">
        <f t="shared" ref="AA7:AA37" si="8">+U7/IF($U$6&gt;450,$U$6,450)</f>
        <v>1</v>
      </c>
      <c r="AB7" s="50" t="str">
        <f t="shared" ref="AB7:AB37" si="9">$B$2</f>
        <v>F1C</v>
      </c>
      <c r="AC7" s="50" t="s">
        <v>609</v>
      </c>
      <c r="AD7" s="41">
        <f>+IF(AND(OR(B7&lt;=$AG$4,U7=$U$6),B7&lt;15),ROUNDUP(AVERAGEIFS(Segédlet!$B$6:$B$19,Segédlet!$A$6:$A$19,"&gt;="&amp;$B7,Segédlet!$A$6:$A$19,"&lt;"&amp;($B7+$AE7)),0),0)</f>
        <v>25</v>
      </c>
      <c r="AE7" s="41">
        <f t="shared" ref="AE7:AE37" si="10">+COUNTIF($B$7:$B$101,B7)</f>
        <v>1</v>
      </c>
      <c r="AF7" s="41"/>
      <c r="AG7" s="41">
        <f>+IF(AD7&gt;0,INT(($AD$4-B7)/VLOOKUP($B$2,Segédlet!$A$23:$B$29,2,FALSE)),0)</f>
        <v>3</v>
      </c>
      <c r="AH7" s="47">
        <f t="shared" ref="AH7:AH37" si="11">IF($U7=0,"",$AA7)</f>
        <v>1</v>
      </c>
      <c r="AI7" s="39"/>
      <c r="AJ7" s="39">
        <f t="shared" ref="AJ7:AJ37" si="12">+IF(H7="J",Y7,0)</f>
        <v>0</v>
      </c>
      <c r="AK7" s="209">
        <f t="shared" ref="AK7:AK37" si="13">U7/$U$6</f>
        <v>1</v>
      </c>
    </row>
    <row r="8" spans="1:37" ht="15" customHeight="1">
      <c r="A8" s="187"/>
      <c r="B8" s="153">
        <f t="shared" si="2"/>
        <v>2</v>
      </c>
      <c r="C8" s="154" t="str">
        <f t="shared" si="3"/>
        <v/>
      </c>
      <c r="D8" s="144" t="s">
        <v>150</v>
      </c>
      <c r="E8" s="145" t="s">
        <v>505</v>
      </c>
      <c r="F8" s="146" t="s">
        <v>506</v>
      </c>
      <c r="G8" s="147" t="str">
        <f t="shared" si="4"/>
        <v>DROZDOV  Aleksandr</v>
      </c>
      <c r="H8" s="148" t="str">
        <f>+IF(YEAR(Címlap!$B$5)-M8&gt;18,"","J")</f>
        <v/>
      </c>
      <c r="I8" s="167"/>
      <c r="J8" s="159" t="s">
        <v>101</v>
      </c>
      <c r="K8" s="181" t="s">
        <v>525</v>
      </c>
      <c r="L8" s="168">
        <v>121465</v>
      </c>
      <c r="M8" s="160">
        <v>0</v>
      </c>
      <c r="N8" s="120">
        <v>240</v>
      </c>
      <c r="O8" s="116">
        <v>180</v>
      </c>
      <c r="P8" s="116">
        <v>180</v>
      </c>
      <c r="Q8" s="116">
        <v>180</v>
      </c>
      <c r="R8" s="116">
        <v>180</v>
      </c>
      <c r="S8" s="116">
        <v>180</v>
      </c>
      <c r="T8" s="226">
        <v>180</v>
      </c>
      <c r="U8" s="149">
        <f t="shared" si="5"/>
        <v>1320</v>
      </c>
      <c r="V8" s="123">
        <v>360</v>
      </c>
      <c r="W8" s="171">
        <v>229</v>
      </c>
      <c r="X8" s="172"/>
      <c r="Y8" s="150">
        <f t="shared" si="6"/>
        <v>1909</v>
      </c>
      <c r="Z8" s="155">
        <f t="shared" si="7"/>
        <v>23</v>
      </c>
      <c r="AA8" s="152">
        <f t="shared" si="8"/>
        <v>1</v>
      </c>
      <c r="AB8" s="50" t="str">
        <f t="shared" si="9"/>
        <v>F1C</v>
      </c>
      <c r="AC8" s="50" t="s">
        <v>609</v>
      </c>
      <c r="AD8" s="41">
        <f>+IF(AND(OR(B8&lt;=$AG$4,U8=$U$6),B8&lt;15),ROUNDUP(AVERAGEIFS(Segédlet!$B$6:$B$19,Segédlet!$A$6:$A$19,"&gt;="&amp;$B8,Segédlet!$A$6:$A$19,"&lt;"&amp;($B8+$AE8)),0),0)</f>
        <v>20</v>
      </c>
      <c r="AE8" s="41">
        <f t="shared" si="10"/>
        <v>1</v>
      </c>
      <c r="AF8" s="41"/>
      <c r="AG8" s="41">
        <f>+IF(AD8&gt;0,INT(($AD$4-B8)/VLOOKUP($B$2,Segédlet!$A$23:$B$29,2,FALSE)),0)</f>
        <v>3</v>
      </c>
      <c r="AH8" s="47">
        <f t="shared" si="11"/>
        <v>1</v>
      </c>
      <c r="AI8" s="39"/>
      <c r="AJ8" s="39">
        <f t="shared" si="12"/>
        <v>0</v>
      </c>
      <c r="AK8" s="209">
        <f t="shared" si="13"/>
        <v>1</v>
      </c>
    </row>
    <row r="9" spans="1:37" ht="15" customHeight="1">
      <c r="A9" s="186"/>
      <c r="B9" s="153">
        <f t="shared" si="2"/>
        <v>3</v>
      </c>
      <c r="C9" s="154" t="str">
        <f t="shared" si="3"/>
        <v/>
      </c>
      <c r="D9" s="144" t="s">
        <v>535</v>
      </c>
      <c r="E9" s="145" t="s">
        <v>489</v>
      </c>
      <c r="F9" s="146" t="s">
        <v>490</v>
      </c>
      <c r="G9" s="147" t="str">
        <f t="shared" si="4"/>
        <v>DUCASSOU Francois</v>
      </c>
      <c r="H9" s="148" t="str">
        <f>+IF(YEAR(Címlap!$B$5)-M9&gt;18,"","J")</f>
        <v/>
      </c>
      <c r="I9" s="112"/>
      <c r="J9" s="113" t="s">
        <v>100</v>
      </c>
      <c r="K9" s="175" t="s">
        <v>519</v>
      </c>
      <c r="L9" s="112">
        <v>60165</v>
      </c>
      <c r="M9" s="114">
        <v>1972</v>
      </c>
      <c r="N9" s="120">
        <v>240</v>
      </c>
      <c r="O9" s="116">
        <v>180</v>
      </c>
      <c r="P9" s="116">
        <v>180</v>
      </c>
      <c r="Q9" s="116">
        <v>180</v>
      </c>
      <c r="R9" s="116">
        <v>180</v>
      </c>
      <c r="S9" s="116">
        <v>180</v>
      </c>
      <c r="T9" s="226">
        <v>180</v>
      </c>
      <c r="U9" s="149">
        <f t="shared" si="5"/>
        <v>1320</v>
      </c>
      <c r="V9" s="125">
        <v>360</v>
      </c>
      <c r="W9" s="123">
        <v>226</v>
      </c>
      <c r="X9" s="124"/>
      <c r="Y9" s="150">
        <f t="shared" si="6"/>
        <v>1906</v>
      </c>
      <c r="Z9" s="155">
        <f t="shared" si="7"/>
        <v>18</v>
      </c>
      <c r="AA9" s="152">
        <f t="shared" si="8"/>
        <v>1</v>
      </c>
      <c r="AB9" s="50" t="str">
        <f t="shared" si="9"/>
        <v>F1C</v>
      </c>
      <c r="AC9" s="50" t="s">
        <v>609</v>
      </c>
      <c r="AD9" s="41">
        <f>+IF(AND(OR(B9&lt;=$AG$4,U9=$U$6),B9&lt;15),ROUNDUP(AVERAGEIFS(Segédlet!$B$6:$B$19,Segédlet!$A$6:$A$19,"&gt;="&amp;$B9,Segédlet!$A$6:$A$19,"&lt;"&amp;($B9+$AE9)),0),0)</f>
        <v>15</v>
      </c>
      <c r="AE9" s="41">
        <f t="shared" si="10"/>
        <v>1</v>
      </c>
      <c r="AF9" s="41"/>
      <c r="AG9" s="41">
        <f>+IF(AD9&gt;0,INT(($AD$4-B9)/VLOOKUP($B$2,Segédlet!$A$23:$B$29,2,FALSE)),0)</f>
        <v>3</v>
      </c>
      <c r="AH9" s="47">
        <f t="shared" si="11"/>
        <v>1</v>
      </c>
      <c r="AI9" s="39"/>
      <c r="AJ9" s="39">
        <f t="shared" si="12"/>
        <v>0</v>
      </c>
      <c r="AK9" s="209">
        <f t="shared" si="13"/>
        <v>1</v>
      </c>
    </row>
    <row r="10" spans="1:37" ht="15" customHeight="1">
      <c r="A10" s="186"/>
      <c r="B10" s="153">
        <f t="shared" si="2"/>
        <v>4</v>
      </c>
      <c r="C10" s="154" t="str">
        <f t="shared" si="3"/>
        <v/>
      </c>
      <c r="D10" s="144" t="s">
        <v>544</v>
      </c>
      <c r="E10" s="145" t="s">
        <v>507</v>
      </c>
      <c r="F10" s="146" t="s">
        <v>508</v>
      </c>
      <c r="G10" s="147" t="str">
        <f t="shared" si="4"/>
        <v>SAVUKHINA Larissa</v>
      </c>
      <c r="H10" s="148" t="str">
        <f>+IF(YEAR(Címlap!$B$5)-M10&gt;18,"","J")</f>
        <v/>
      </c>
      <c r="I10" s="167"/>
      <c r="J10" s="159" t="s">
        <v>101</v>
      </c>
      <c r="K10" s="181" t="s">
        <v>526</v>
      </c>
      <c r="L10" s="168">
        <v>76073</v>
      </c>
      <c r="M10" s="160">
        <v>1953</v>
      </c>
      <c r="N10" s="120">
        <v>240</v>
      </c>
      <c r="O10" s="116">
        <v>180</v>
      </c>
      <c r="P10" s="116">
        <v>180</v>
      </c>
      <c r="Q10" s="116">
        <v>180</v>
      </c>
      <c r="R10" s="116">
        <v>180</v>
      </c>
      <c r="S10" s="116">
        <v>180</v>
      </c>
      <c r="T10" s="226">
        <v>180</v>
      </c>
      <c r="U10" s="149">
        <f t="shared" si="5"/>
        <v>1320</v>
      </c>
      <c r="V10" s="123">
        <v>317</v>
      </c>
      <c r="W10" s="171"/>
      <c r="X10" s="172"/>
      <c r="Y10" s="150">
        <f t="shared" si="6"/>
        <v>1637</v>
      </c>
      <c r="Z10" s="155">
        <f t="shared" si="7"/>
        <v>15</v>
      </c>
      <c r="AA10" s="152">
        <f t="shared" si="8"/>
        <v>1</v>
      </c>
      <c r="AB10" s="50" t="str">
        <f t="shared" si="9"/>
        <v>F1C</v>
      </c>
      <c r="AC10" s="50" t="s">
        <v>609</v>
      </c>
      <c r="AD10" s="41">
        <f>+IF(AND(OR(B10&lt;=$AG$4,U10=$U$6),B10&lt;15),ROUNDUP(AVERAGEIFS(Segédlet!$B$6:$B$19,Segédlet!$A$6:$A$19,"&gt;="&amp;$B10,Segédlet!$A$6:$A$19,"&lt;"&amp;($B10+$AE10)),0),0)</f>
        <v>12</v>
      </c>
      <c r="AE10" s="41">
        <f t="shared" si="10"/>
        <v>1</v>
      </c>
      <c r="AF10" s="41"/>
      <c r="AG10" s="41">
        <f>+IF(AD10&gt;0,INT(($AD$4-B10)/VLOOKUP($B$2,Segédlet!$A$23:$B$29,2,FALSE)),0)</f>
        <v>3</v>
      </c>
      <c r="AH10" s="47">
        <f t="shared" si="11"/>
        <v>1</v>
      </c>
      <c r="AI10" s="39"/>
      <c r="AJ10" s="39">
        <f t="shared" si="12"/>
        <v>0</v>
      </c>
      <c r="AK10" s="209">
        <f t="shared" si="13"/>
        <v>1</v>
      </c>
    </row>
    <row r="11" spans="1:37" ht="15" customHeight="1">
      <c r="A11" s="186"/>
      <c r="B11" s="153">
        <f t="shared" si="2"/>
        <v>5</v>
      </c>
      <c r="C11" s="154" t="str">
        <f t="shared" si="3"/>
        <v/>
      </c>
      <c r="D11" s="144" t="s">
        <v>149</v>
      </c>
      <c r="E11" s="145" t="s">
        <v>501</v>
      </c>
      <c r="F11" s="146" t="s">
        <v>502</v>
      </c>
      <c r="G11" s="147" t="str">
        <f t="shared" si="4"/>
        <v>SHEMESH Ezra</v>
      </c>
      <c r="H11" s="148" t="str">
        <f>+IF(YEAR(Címlap!$B$5)-M11&gt;18,"","J")</f>
        <v/>
      </c>
      <c r="I11" s="167"/>
      <c r="J11" s="159" t="s">
        <v>98</v>
      </c>
      <c r="K11" s="181" t="s">
        <v>524</v>
      </c>
      <c r="L11" s="168">
        <v>94244</v>
      </c>
      <c r="M11" s="160">
        <v>1966</v>
      </c>
      <c r="N11" s="120">
        <v>240</v>
      </c>
      <c r="O11" s="116">
        <v>180</v>
      </c>
      <c r="P11" s="116">
        <v>180</v>
      </c>
      <c r="Q11" s="116">
        <v>180</v>
      </c>
      <c r="R11" s="116">
        <v>180</v>
      </c>
      <c r="S11" s="116">
        <v>180</v>
      </c>
      <c r="T11" s="226">
        <v>180</v>
      </c>
      <c r="U11" s="149">
        <f t="shared" si="5"/>
        <v>1320</v>
      </c>
      <c r="V11" s="123">
        <v>264</v>
      </c>
      <c r="W11" s="171"/>
      <c r="X11" s="172"/>
      <c r="Y11" s="150">
        <f t="shared" si="6"/>
        <v>1584</v>
      </c>
      <c r="Z11" s="155">
        <f t="shared" si="7"/>
        <v>13</v>
      </c>
      <c r="AA11" s="152">
        <f t="shared" si="8"/>
        <v>1</v>
      </c>
      <c r="AB11" s="50" t="str">
        <f t="shared" si="9"/>
        <v>F1C</v>
      </c>
      <c r="AC11" s="50" t="s">
        <v>609</v>
      </c>
      <c r="AD11" s="41">
        <f>+IF(AND(OR(B11&lt;=$AG$4,U11=$U$6),B11&lt;15),ROUNDUP(AVERAGEIFS(Segédlet!$B$6:$B$19,Segédlet!$A$6:$A$19,"&gt;="&amp;$B11,Segédlet!$A$6:$A$19,"&lt;"&amp;($B11+$AE11)),0),0)</f>
        <v>10</v>
      </c>
      <c r="AE11" s="41">
        <f t="shared" si="10"/>
        <v>1</v>
      </c>
      <c r="AF11" s="41"/>
      <c r="AG11" s="41">
        <f>+IF(AD11&gt;0,INT(($AD$4-B11)/VLOOKUP($B$2,Segédlet!$A$23:$B$29,2,FALSE)),0)</f>
        <v>3</v>
      </c>
      <c r="AH11" s="47">
        <f t="shared" si="11"/>
        <v>1</v>
      </c>
      <c r="AI11" s="39"/>
      <c r="AJ11" s="39">
        <f t="shared" si="12"/>
        <v>0</v>
      </c>
      <c r="AK11" s="209">
        <f t="shared" si="13"/>
        <v>1</v>
      </c>
    </row>
    <row r="12" spans="1:37" ht="15" customHeight="1">
      <c r="A12" s="187"/>
      <c r="B12" s="153">
        <f t="shared" si="2"/>
        <v>6</v>
      </c>
      <c r="C12" s="154" t="str">
        <f t="shared" si="3"/>
        <v/>
      </c>
      <c r="D12" s="144" t="s">
        <v>538</v>
      </c>
      <c r="E12" s="145" t="s">
        <v>494</v>
      </c>
      <c r="F12" s="146" t="s">
        <v>495</v>
      </c>
      <c r="G12" s="147" t="str">
        <f t="shared" si="4"/>
        <v>WÄCHTLER Claus-Peter</v>
      </c>
      <c r="H12" s="148" t="str">
        <f>+IF(YEAR(Címlap!$B$5)-M12&gt;18,"","J")</f>
        <v/>
      </c>
      <c r="I12" s="112"/>
      <c r="J12" s="113" t="s">
        <v>105</v>
      </c>
      <c r="K12" s="175">
        <v>2029</v>
      </c>
      <c r="L12" s="112">
        <v>19523</v>
      </c>
      <c r="M12" s="114">
        <v>1959</v>
      </c>
      <c r="N12" s="120">
        <v>240</v>
      </c>
      <c r="O12" s="116">
        <v>180</v>
      </c>
      <c r="P12" s="116">
        <v>180</v>
      </c>
      <c r="Q12" s="116">
        <v>180</v>
      </c>
      <c r="R12" s="116">
        <v>180</v>
      </c>
      <c r="S12" s="116">
        <v>180</v>
      </c>
      <c r="T12" s="226">
        <v>180</v>
      </c>
      <c r="U12" s="149">
        <f t="shared" si="5"/>
        <v>1320</v>
      </c>
      <c r="V12" s="123">
        <v>258</v>
      </c>
      <c r="W12" s="123"/>
      <c r="X12" s="124"/>
      <c r="Y12" s="150">
        <f t="shared" si="6"/>
        <v>1578</v>
      </c>
      <c r="Z12" s="155">
        <f t="shared" si="7"/>
        <v>11</v>
      </c>
      <c r="AA12" s="152">
        <f t="shared" si="8"/>
        <v>1</v>
      </c>
      <c r="AB12" s="50" t="str">
        <f t="shared" si="9"/>
        <v>F1C</v>
      </c>
      <c r="AC12" s="50" t="s">
        <v>609</v>
      </c>
      <c r="AD12" s="41">
        <f>+IF(AND(OR(B12&lt;=$AG$4,U12=$U$6),B12&lt;15),ROUNDUP(AVERAGEIFS(Segédlet!$B$6:$B$19,Segédlet!$A$6:$A$19,"&gt;="&amp;$B12,Segédlet!$A$6:$A$19,"&lt;"&amp;($B12+$AE12)),0),0)</f>
        <v>9</v>
      </c>
      <c r="AE12" s="41">
        <f t="shared" si="10"/>
        <v>1</v>
      </c>
      <c r="AF12" s="41"/>
      <c r="AG12" s="41">
        <f>+IF(AD12&gt;0,INT(($AD$4-B12)/VLOOKUP($B$2,Segédlet!$A$23:$B$29,2,FALSE)),0)</f>
        <v>2</v>
      </c>
      <c r="AH12" s="47">
        <f t="shared" si="11"/>
        <v>1</v>
      </c>
      <c r="AI12" s="39"/>
      <c r="AJ12" s="39">
        <f t="shared" si="12"/>
        <v>0</v>
      </c>
      <c r="AK12" s="209">
        <f t="shared" si="13"/>
        <v>1</v>
      </c>
    </row>
    <row r="13" spans="1:37" ht="15" customHeight="1">
      <c r="A13" s="187"/>
      <c r="B13" s="153">
        <f t="shared" si="2"/>
        <v>7</v>
      </c>
      <c r="C13" s="154" t="str">
        <f t="shared" si="3"/>
        <v/>
      </c>
      <c r="D13" s="144" t="s">
        <v>630</v>
      </c>
      <c r="E13" s="145" t="s">
        <v>656</v>
      </c>
      <c r="F13" s="146" t="s">
        <v>657</v>
      </c>
      <c r="G13" s="147" t="str">
        <f t="shared" si="4"/>
        <v>VYAZOV Alexander</v>
      </c>
      <c r="H13" s="148" t="str">
        <f>+IF(YEAR(Címlap!$B$5)-M13&gt;18,"","J")</f>
        <v/>
      </c>
      <c r="I13" s="167"/>
      <c r="J13" s="159" t="s">
        <v>101</v>
      </c>
      <c r="K13" s="181" t="s">
        <v>666</v>
      </c>
      <c r="L13" s="168">
        <v>65249</v>
      </c>
      <c r="M13" s="162"/>
      <c r="N13" s="120">
        <v>240</v>
      </c>
      <c r="O13" s="116">
        <v>180</v>
      </c>
      <c r="P13" s="116">
        <v>180</v>
      </c>
      <c r="Q13" s="116">
        <v>180</v>
      </c>
      <c r="R13" s="116">
        <v>180</v>
      </c>
      <c r="S13" s="116">
        <v>180</v>
      </c>
      <c r="T13" s="226">
        <v>180</v>
      </c>
      <c r="U13" s="149">
        <f t="shared" si="5"/>
        <v>1320</v>
      </c>
      <c r="V13" s="123">
        <v>248</v>
      </c>
      <c r="W13" s="171"/>
      <c r="X13" s="172"/>
      <c r="Y13" s="150">
        <f t="shared" si="6"/>
        <v>1568</v>
      </c>
      <c r="Z13" s="155">
        <f t="shared" si="7"/>
        <v>10</v>
      </c>
      <c r="AA13" s="152">
        <f t="shared" si="8"/>
        <v>1</v>
      </c>
      <c r="AB13" s="50" t="str">
        <f t="shared" si="9"/>
        <v>F1C</v>
      </c>
      <c r="AC13" s="50" t="s">
        <v>609</v>
      </c>
      <c r="AD13" s="41">
        <f>+IF(AND(OR(B13&lt;=$AG$4,U13=$U$6),B13&lt;15),ROUNDUP(AVERAGEIFS(Segédlet!$B$6:$B$19,Segédlet!$A$6:$A$19,"&gt;="&amp;$B13,Segédlet!$A$6:$A$19,"&lt;"&amp;($B13+$AE13)),0),0)</f>
        <v>8</v>
      </c>
      <c r="AE13" s="41">
        <f t="shared" si="10"/>
        <v>1</v>
      </c>
      <c r="AF13" s="41"/>
      <c r="AG13" s="41">
        <f>+IF(AD13&gt;0,INT(($AD$4-B13)/VLOOKUP($B$2,Segédlet!$A$23:$B$29,2,FALSE)),0)</f>
        <v>2</v>
      </c>
      <c r="AH13" s="47">
        <f t="shared" si="11"/>
        <v>1</v>
      </c>
      <c r="AI13" s="39"/>
      <c r="AJ13" s="39">
        <f t="shared" si="12"/>
        <v>0</v>
      </c>
      <c r="AK13" s="209">
        <f t="shared" si="13"/>
        <v>1</v>
      </c>
    </row>
    <row r="14" spans="1:37" ht="15" customHeight="1">
      <c r="A14" s="186"/>
      <c r="B14" s="153">
        <f t="shared" si="2"/>
        <v>8</v>
      </c>
      <c r="C14" s="154" t="str">
        <f t="shared" si="3"/>
        <v/>
      </c>
      <c r="D14" s="144" t="s">
        <v>147</v>
      </c>
      <c r="E14" s="145" t="s">
        <v>499</v>
      </c>
      <c r="F14" s="146" t="s">
        <v>500</v>
      </c>
      <c r="G14" s="147" t="str">
        <f t="shared" si="4"/>
        <v>ITZHAKOV Yaakov</v>
      </c>
      <c r="H14" s="148" t="str">
        <f>+IF(YEAR(Címlap!$B$5)-M14&gt;18,"","J")</f>
        <v/>
      </c>
      <c r="I14" s="167"/>
      <c r="J14" s="159" t="s">
        <v>98</v>
      </c>
      <c r="K14" s="181" t="s">
        <v>523</v>
      </c>
      <c r="L14" s="168">
        <v>65389</v>
      </c>
      <c r="M14" s="160">
        <v>1962</v>
      </c>
      <c r="N14" s="120">
        <v>240</v>
      </c>
      <c r="O14" s="116">
        <v>180</v>
      </c>
      <c r="P14" s="116">
        <v>180</v>
      </c>
      <c r="Q14" s="116">
        <v>180</v>
      </c>
      <c r="R14" s="116">
        <v>180</v>
      </c>
      <c r="S14" s="116">
        <v>180</v>
      </c>
      <c r="T14" s="226">
        <v>180</v>
      </c>
      <c r="U14" s="149">
        <f t="shared" si="5"/>
        <v>1320</v>
      </c>
      <c r="V14" s="123">
        <v>186</v>
      </c>
      <c r="W14" s="171"/>
      <c r="X14" s="172"/>
      <c r="Y14" s="150">
        <f t="shared" si="6"/>
        <v>1506</v>
      </c>
      <c r="Z14" s="155">
        <f t="shared" si="7"/>
        <v>9</v>
      </c>
      <c r="AA14" s="152">
        <f t="shared" si="8"/>
        <v>1</v>
      </c>
      <c r="AB14" s="50" t="str">
        <f t="shared" si="9"/>
        <v>F1C</v>
      </c>
      <c r="AC14" s="50" t="s">
        <v>609</v>
      </c>
      <c r="AD14" s="41">
        <f>+IF(AND(OR(B14&lt;=$AG$4,U14=$U$6),B14&lt;15),ROUNDUP(AVERAGEIFS(Segédlet!$B$6:$B$19,Segédlet!$A$6:$A$19,"&gt;="&amp;$B14,Segédlet!$A$6:$A$19,"&lt;"&amp;($B14+$AE14)),0),0)</f>
        <v>7</v>
      </c>
      <c r="AE14" s="41">
        <f t="shared" si="10"/>
        <v>1</v>
      </c>
      <c r="AF14" s="41"/>
      <c r="AG14" s="41">
        <f>+IF(AD14&gt;0,INT(($AD$4-B14)/VLOOKUP($B$2,Segédlet!$A$23:$B$29,2,FALSE)),0)</f>
        <v>2</v>
      </c>
      <c r="AH14" s="47">
        <f t="shared" si="11"/>
        <v>1</v>
      </c>
      <c r="AI14" s="39"/>
      <c r="AJ14" s="39">
        <f t="shared" si="12"/>
        <v>0</v>
      </c>
      <c r="AK14" s="209">
        <f t="shared" si="13"/>
        <v>1</v>
      </c>
    </row>
    <row r="15" spans="1:37" ht="15" customHeight="1">
      <c r="A15" s="187"/>
      <c r="B15" s="153">
        <f t="shared" si="2"/>
        <v>9</v>
      </c>
      <c r="C15" s="154" t="str">
        <f t="shared" si="3"/>
        <v/>
      </c>
      <c r="D15" s="144" t="s">
        <v>540</v>
      </c>
      <c r="E15" s="145" t="s">
        <v>503</v>
      </c>
      <c r="F15" s="146" t="s">
        <v>504</v>
      </c>
      <c r="G15" s="147" t="str">
        <f t="shared" si="4"/>
        <v>BUREK Edward</v>
      </c>
      <c r="H15" s="148" t="str">
        <f>+IF(YEAR(Címlap!$B$5)-M15&gt;18,"","J")</f>
        <v/>
      </c>
      <c r="I15" s="167"/>
      <c r="J15" s="159" t="s">
        <v>109</v>
      </c>
      <c r="K15" s="181" t="s">
        <v>151</v>
      </c>
      <c r="L15" s="168">
        <v>53982</v>
      </c>
      <c r="M15" s="160">
        <v>1958</v>
      </c>
      <c r="N15" s="120">
        <v>240</v>
      </c>
      <c r="O15" s="116">
        <v>180</v>
      </c>
      <c r="P15" s="116">
        <v>180</v>
      </c>
      <c r="Q15" s="116">
        <v>180</v>
      </c>
      <c r="R15" s="116">
        <v>180</v>
      </c>
      <c r="S15" s="116">
        <v>174</v>
      </c>
      <c r="T15" s="226">
        <v>180</v>
      </c>
      <c r="U15" s="149">
        <f t="shared" si="5"/>
        <v>1314</v>
      </c>
      <c r="V15" s="123"/>
      <c r="W15" s="171"/>
      <c r="X15" s="172"/>
      <c r="Y15" s="150">
        <f t="shared" si="6"/>
        <v>1314</v>
      </c>
      <c r="Z15" s="155">
        <f t="shared" si="7"/>
        <v>8</v>
      </c>
      <c r="AA15" s="152">
        <f t="shared" si="8"/>
        <v>0.99545454545454548</v>
      </c>
      <c r="AB15" s="50" t="str">
        <f t="shared" si="9"/>
        <v>F1C</v>
      </c>
      <c r="AC15" s="50" t="s">
        <v>609</v>
      </c>
      <c r="AD15" s="41">
        <f>+IF(AND(OR(B15&lt;=$AG$4,U15=$U$6),B15&lt;15),ROUNDUP(AVERAGEIFS(Segédlet!$B$6:$B$19,Segédlet!$A$6:$A$19,"&gt;="&amp;$B15,Segédlet!$A$6:$A$19,"&lt;"&amp;($B15+$AE15)),0),0)</f>
        <v>6</v>
      </c>
      <c r="AE15" s="41">
        <f t="shared" si="10"/>
        <v>1</v>
      </c>
      <c r="AF15" s="41"/>
      <c r="AG15" s="41">
        <f>+IF(AD15&gt;0,INT(($AD$4-B15)/VLOOKUP($B$2,Segédlet!$A$23:$B$29,2,FALSE)),0)</f>
        <v>2</v>
      </c>
      <c r="AH15" s="47">
        <f t="shared" si="11"/>
        <v>0.99545454545454548</v>
      </c>
      <c r="AI15" s="39"/>
      <c r="AJ15" s="39">
        <f t="shared" si="12"/>
        <v>0</v>
      </c>
      <c r="AK15" s="209">
        <f t="shared" si="13"/>
        <v>0.99545454545454548</v>
      </c>
    </row>
    <row r="16" spans="1:37" ht="15" customHeight="1">
      <c r="A16" s="186"/>
      <c r="B16" s="153">
        <f t="shared" si="2"/>
        <v>10</v>
      </c>
      <c r="C16" s="154" t="str">
        <f t="shared" si="3"/>
        <v/>
      </c>
      <c r="D16" s="144" t="s">
        <v>629</v>
      </c>
      <c r="E16" s="145" t="s">
        <v>651</v>
      </c>
      <c r="F16" s="146" t="s">
        <v>271</v>
      </c>
      <c r="G16" s="147" t="str">
        <f t="shared" si="4"/>
        <v>REKHIN Nikolay</v>
      </c>
      <c r="H16" s="148" t="str">
        <f>+IF(YEAR(Címlap!$B$5)-M16&gt;18,"","J")</f>
        <v/>
      </c>
      <c r="I16" s="167"/>
      <c r="J16" s="159" t="s">
        <v>101</v>
      </c>
      <c r="K16" s="181" t="s">
        <v>662</v>
      </c>
      <c r="L16" s="168">
        <v>21695</v>
      </c>
      <c r="M16" s="162">
        <v>1961</v>
      </c>
      <c r="N16" s="120">
        <v>240</v>
      </c>
      <c r="O16" s="116">
        <v>180</v>
      </c>
      <c r="P16" s="116">
        <v>180</v>
      </c>
      <c r="Q16" s="116">
        <v>180</v>
      </c>
      <c r="R16" s="116">
        <v>180</v>
      </c>
      <c r="S16" s="116">
        <v>172</v>
      </c>
      <c r="T16" s="226">
        <v>180</v>
      </c>
      <c r="U16" s="149">
        <f t="shared" si="5"/>
        <v>1312</v>
      </c>
      <c r="V16" s="123"/>
      <c r="W16" s="171"/>
      <c r="X16" s="172"/>
      <c r="Y16" s="150">
        <f t="shared" si="6"/>
        <v>1312</v>
      </c>
      <c r="Z16" s="155">
        <f t="shared" si="7"/>
        <v>7</v>
      </c>
      <c r="AA16" s="152">
        <f t="shared" si="8"/>
        <v>0.9939393939393939</v>
      </c>
      <c r="AB16" s="50" t="str">
        <f t="shared" si="9"/>
        <v>F1C</v>
      </c>
      <c r="AC16" s="50" t="s">
        <v>609</v>
      </c>
      <c r="AD16" s="41">
        <f>+IF(AND(OR(B16&lt;=$AG$4,U16=$U$6),B16&lt;15),ROUNDUP(AVERAGEIFS(Segédlet!$B$6:$B$19,Segédlet!$A$6:$A$19,"&gt;="&amp;$B16,Segédlet!$A$6:$A$19,"&lt;"&amp;($B16+$AE16)),0),0)</f>
        <v>5</v>
      </c>
      <c r="AE16" s="41">
        <f t="shared" si="10"/>
        <v>1</v>
      </c>
      <c r="AF16" s="41"/>
      <c r="AG16" s="41">
        <f>+IF(AD16&gt;0,INT(($AD$4-B16)/VLOOKUP($B$2,Segédlet!$A$23:$B$29,2,FALSE)),0)</f>
        <v>2</v>
      </c>
      <c r="AH16" s="47">
        <f t="shared" si="11"/>
        <v>0.9939393939393939</v>
      </c>
      <c r="AI16" s="39"/>
      <c r="AJ16" s="39">
        <f t="shared" si="12"/>
        <v>0</v>
      </c>
      <c r="AK16" s="209">
        <f t="shared" si="13"/>
        <v>0.9939393939393939</v>
      </c>
    </row>
    <row r="17" spans="1:37" ht="15.6" customHeight="1">
      <c r="A17" s="186"/>
      <c r="B17" s="153">
        <f t="shared" si="2"/>
        <v>11</v>
      </c>
      <c r="C17" s="154" t="str">
        <f t="shared" si="3"/>
        <v/>
      </c>
      <c r="D17" s="144" t="s">
        <v>545</v>
      </c>
      <c r="E17" s="145" t="s">
        <v>515</v>
      </c>
      <c r="F17" s="146" t="s">
        <v>516</v>
      </c>
      <c r="G17" s="147" t="str">
        <f t="shared" si="4"/>
        <v>ZOSYMENKO Vasyl</v>
      </c>
      <c r="H17" s="148" t="str">
        <f>+IF(YEAR(Címlap!$B$5)-M17&gt;18,"","J")</f>
        <v/>
      </c>
      <c r="I17" s="167"/>
      <c r="J17" s="159" t="s">
        <v>111</v>
      </c>
      <c r="K17" s="181" t="s">
        <v>530</v>
      </c>
      <c r="L17" s="168">
        <v>107273</v>
      </c>
      <c r="M17" s="162">
        <v>1964</v>
      </c>
      <c r="N17" s="120">
        <v>240</v>
      </c>
      <c r="O17" s="116">
        <v>180</v>
      </c>
      <c r="P17" s="116">
        <v>180</v>
      </c>
      <c r="Q17" s="116">
        <v>180</v>
      </c>
      <c r="R17" s="116">
        <v>180</v>
      </c>
      <c r="S17" s="116">
        <v>180</v>
      </c>
      <c r="T17" s="226">
        <v>169</v>
      </c>
      <c r="U17" s="149">
        <f t="shared" si="5"/>
        <v>1309</v>
      </c>
      <c r="V17" s="123"/>
      <c r="W17" s="171"/>
      <c r="X17" s="172"/>
      <c r="Y17" s="150">
        <f t="shared" si="6"/>
        <v>1309</v>
      </c>
      <c r="Z17" s="155">
        <f t="shared" si="7"/>
        <v>0</v>
      </c>
      <c r="AA17" s="152">
        <f t="shared" si="8"/>
        <v>0.9916666666666667</v>
      </c>
      <c r="AB17" s="50" t="str">
        <f t="shared" si="9"/>
        <v>F1C</v>
      </c>
      <c r="AC17" s="50" t="s">
        <v>609</v>
      </c>
      <c r="AD17" s="41">
        <f>+IF(AND(OR(B17&lt;=$AG$4,U17=$U$6),B17&lt;15),ROUNDUP(AVERAGEIFS(Segédlet!$B$6:$B$19,Segédlet!$A$6:$A$19,"&gt;="&amp;$B17,Segédlet!$A$6:$A$19,"&lt;"&amp;($B17+$AE17)),0),0)</f>
        <v>0</v>
      </c>
      <c r="AE17" s="41">
        <f t="shared" si="10"/>
        <v>1</v>
      </c>
      <c r="AF17" s="41"/>
      <c r="AG17" s="41">
        <f>+IF(AD17&gt;0,INT(($AD$4-B17)/VLOOKUP($B$2,Segédlet!$A$23:$B$29,2,FALSE)),0)</f>
        <v>0</v>
      </c>
      <c r="AH17" s="47">
        <f t="shared" si="11"/>
        <v>0.9916666666666667</v>
      </c>
      <c r="AI17" s="39"/>
      <c r="AJ17" s="39">
        <f t="shared" si="12"/>
        <v>0</v>
      </c>
      <c r="AK17" s="209">
        <f t="shared" si="13"/>
        <v>0.9916666666666667</v>
      </c>
    </row>
    <row r="18" spans="1:37" ht="15" customHeight="1">
      <c r="A18" s="187"/>
      <c r="B18" s="153">
        <f t="shared" si="2"/>
        <v>12</v>
      </c>
      <c r="C18" s="154" t="str">
        <f t="shared" si="3"/>
        <v/>
      </c>
      <c r="D18" s="144" t="s">
        <v>148</v>
      </c>
      <c r="E18" s="145" t="s">
        <v>511</v>
      </c>
      <c r="F18" s="146" t="s">
        <v>390</v>
      </c>
      <c r="G18" s="147" t="str">
        <f t="shared" si="4"/>
        <v>LARSSON Martin</v>
      </c>
      <c r="H18" s="148" t="str">
        <f>+IF(YEAR(Címlap!$B$5)-M18&gt;18,"","J")</f>
        <v/>
      </c>
      <c r="I18" s="167"/>
      <c r="J18" s="159" t="s">
        <v>99</v>
      </c>
      <c r="K18" s="181" t="s">
        <v>528</v>
      </c>
      <c r="L18" s="168">
        <v>30254</v>
      </c>
      <c r="M18" s="162">
        <v>1970</v>
      </c>
      <c r="N18" s="120">
        <v>240</v>
      </c>
      <c r="O18" s="116">
        <v>180</v>
      </c>
      <c r="P18" s="116">
        <v>180</v>
      </c>
      <c r="Q18" s="116">
        <v>180</v>
      </c>
      <c r="R18" s="116">
        <v>180</v>
      </c>
      <c r="S18" s="116">
        <v>180</v>
      </c>
      <c r="T18" s="226">
        <v>167</v>
      </c>
      <c r="U18" s="149">
        <f t="shared" si="5"/>
        <v>1307</v>
      </c>
      <c r="V18" s="123"/>
      <c r="W18" s="123"/>
      <c r="X18" s="124"/>
      <c r="Y18" s="150">
        <f t="shared" si="6"/>
        <v>1307</v>
      </c>
      <c r="Z18" s="155">
        <f t="shared" si="7"/>
        <v>0</v>
      </c>
      <c r="AA18" s="152">
        <f t="shared" si="8"/>
        <v>0.99015151515151512</v>
      </c>
      <c r="AB18" s="50" t="str">
        <f t="shared" si="9"/>
        <v>F1C</v>
      </c>
      <c r="AC18" s="50" t="s">
        <v>609</v>
      </c>
      <c r="AD18" s="41">
        <f>+IF(AND(OR(B18&lt;=$AG$4,U18=$U$6),B18&lt;15),ROUNDUP(AVERAGEIFS(Segédlet!$B$6:$B$19,Segédlet!$A$6:$A$19,"&gt;="&amp;$B18,Segédlet!$A$6:$A$19,"&lt;"&amp;($B18+$AE18)),0),0)</f>
        <v>0</v>
      </c>
      <c r="AE18" s="41">
        <f t="shared" si="10"/>
        <v>1</v>
      </c>
      <c r="AF18" s="41"/>
      <c r="AG18" s="41">
        <f>+IF(AD18&gt;0,INT(($AD$4-B18)/VLOOKUP($B$2,Segédlet!$A$23:$B$29,2,FALSE)),0)</f>
        <v>0</v>
      </c>
      <c r="AH18" s="47">
        <f t="shared" si="11"/>
        <v>0.99015151515151512</v>
      </c>
      <c r="AI18" s="39"/>
      <c r="AJ18" s="39">
        <f t="shared" si="12"/>
        <v>0</v>
      </c>
      <c r="AK18" s="209">
        <f t="shared" si="13"/>
        <v>0.99015151515151512</v>
      </c>
    </row>
    <row r="19" spans="1:37" ht="15" customHeight="1">
      <c r="A19" s="187"/>
      <c r="B19" s="153">
        <f t="shared" si="2"/>
        <v>13</v>
      </c>
      <c r="C19" s="154" t="str">
        <f t="shared" si="3"/>
        <v/>
      </c>
      <c r="D19" s="144" t="s">
        <v>146</v>
      </c>
      <c r="E19" s="145" t="s">
        <v>209</v>
      </c>
      <c r="F19" s="146" t="s">
        <v>491</v>
      </c>
      <c r="G19" s="147" t="str">
        <f t="shared" si="4"/>
        <v>JACK Alan</v>
      </c>
      <c r="H19" s="148" t="str">
        <f>+IF(YEAR(Címlap!$B$5)-M19&gt;18,"","J")</f>
        <v/>
      </c>
      <c r="I19" s="121"/>
      <c r="J19" s="113" t="s">
        <v>161</v>
      </c>
      <c r="K19" s="177">
        <v>56873</v>
      </c>
      <c r="L19" s="121">
        <v>29448</v>
      </c>
      <c r="M19" s="114">
        <v>1950</v>
      </c>
      <c r="N19" s="120">
        <v>221</v>
      </c>
      <c r="O19" s="116">
        <v>180</v>
      </c>
      <c r="P19" s="116">
        <v>180</v>
      </c>
      <c r="Q19" s="116">
        <v>180</v>
      </c>
      <c r="R19" s="116">
        <v>180</v>
      </c>
      <c r="S19" s="116">
        <v>180</v>
      </c>
      <c r="T19" s="226">
        <v>180</v>
      </c>
      <c r="U19" s="149">
        <f t="shared" si="5"/>
        <v>1301</v>
      </c>
      <c r="V19" s="123"/>
      <c r="W19" s="116"/>
      <c r="X19" s="124"/>
      <c r="Y19" s="150">
        <f t="shared" si="6"/>
        <v>1301</v>
      </c>
      <c r="Z19" s="155">
        <f t="shared" si="7"/>
        <v>0</v>
      </c>
      <c r="AA19" s="152">
        <f t="shared" si="8"/>
        <v>0.9856060606060606</v>
      </c>
      <c r="AB19" s="50" t="str">
        <f t="shared" si="9"/>
        <v>F1C</v>
      </c>
      <c r="AC19" s="50" t="s">
        <v>609</v>
      </c>
      <c r="AD19" s="41">
        <f>+IF(AND(OR(B19&lt;=$AG$4,U19=$U$6),B19&lt;15),ROUNDUP(AVERAGEIFS(Segédlet!$B$6:$B$19,Segédlet!$A$6:$A$19,"&gt;="&amp;$B19,Segédlet!$A$6:$A$19,"&lt;"&amp;($B19+$AE19)),0),0)</f>
        <v>0</v>
      </c>
      <c r="AE19" s="41">
        <f t="shared" si="10"/>
        <v>1</v>
      </c>
      <c r="AF19" s="41"/>
      <c r="AG19" s="41">
        <f>+IF(AD19&gt;0,INT(($AD$4-B19)/VLOOKUP($B$2,Segédlet!$A$23:$B$29,2,FALSE)),0)</f>
        <v>0</v>
      </c>
      <c r="AH19" s="47">
        <f t="shared" si="11"/>
        <v>0.9856060606060606</v>
      </c>
      <c r="AI19" s="39"/>
      <c r="AJ19" s="39">
        <f t="shared" si="12"/>
        <v>0</v>
      </c>
      <c r="AK19" s="209">
        <f t="shared" si="13"/>
        <v>0.9856060606060606</v>
      </c>
    </row>
    <row r="20" spans="1:37" ht="15" customHeight="1">
      <c r="A20" s="186"/>
      <c r="B20" s="153">
        <f t="shared" si="2"/>
        <v>14</v>
      </c>
      <c r="C20" s="154" t="str">
        <f t="shared" si="3"/>
        <v/>
      </c>
      <c r="D20" s="144" t="s">
        <v>543</v>
      </c>
      <c r="E20" s="145" t="s">
        <v>514</v>
      </c>
      <c r="F20" s="146" t="s">
        <v>440</v>
      </c>
      <c r="G20" s="147" t="str">
        <f t="shared" si="4"/>
        <v>GRISHKOV Oleg</v>
      </c>
      <c r="H20" s="148" t="str">
        <f>+IF(YEAR(Címlap!$B$5)-M20&gt;18,"","J")</f>
        <v/>
      </c>
      <c r="I20" s="167"/>
      <c r="J20" s="159" t="s">
        <v>111</v>
      </c>
      <c r="K20" s="181">
        <v>226884</v>
      </c>
      <c r="L20" s="168">
        <v>119962</v>
      </c>
      <c r="M20" s="162">
        <v>0</v>
      </c>
      <c r="N20" s="120">
        <v>240</v>
      </c>
      <c r="O20" s="116">
        <v>180</v>
      </c>
      <c r="P20" s="116">
        <v>180</v>
      </c>
      <c r="Q20" s="116">
        <v>180</v>
      </c>
      <c r="R20" s="116">
        <v>177</v>
      </c>
      <c r="S20" s="116">
        <v>160</v>
      </c>
      <c r="T20" s="226">
        <v>180</v>
      </c>
      <c r="U20" s="149">
        <f t="shared" si="5"/>
        <v>1297</v>
      </c>
      <c r="V20" s="123"/>
      <c r="W20" s="156"/>
      <c r="X20" s="172"/>
      <c r="Y20" s="150">
        <f t="shared" si="6"/>
        <v>1297</v>
      </c>
      <c r="Z20" s="155">
        <f t="shared" si="7"/>
        <v>0</v>
      </c>
      <c r="AA20" s="152">
        <f t="shared" si="8"/>
        <v>0.98257575757575755</v>
      </c>
      <c r="AB20" s="50" t="str">
        <f t="shared" si="9"/>
        <v>F1C</v>
      </c>
      <c r="AC20" s="50" t="s">
        <v>609</v>
      </c>
      <c r="AD20" s="41">
        <f>+IF(AND(OR(B20&lt;=$AG$4,U20=$U$6),B20&lt;15),ROUNDUP(AVERAGEIFS(Segédlet!$B$6:$B$19,Segédlet!$A$6:$A$19,"&gt;="&amp;$B20,Segédlet!$A$6:$A$19,"&lt;"&amp;($B20+$AE20)),0),0)</f>
        <v>0</v>
      </c>
      <c r="AE20" s="41">
        <f t="shared" si="10"/>
        <v>1</v>
      </c>
      <c r="AF20" s="41"/>
      <c r="AG20" s="41">
        <f>+IF(AD20&gt;0,INT(($AD$4-B20)/VLOOKUP($B$2,Segédlet!$A$23:$B$29,2,FALSE)),0)</f>
        <v>0</v>
      </c>
      <c r="AH20" s="47">
        <f t="shared" si="11"/>
        <v>0.98257575757575755</v>
      </c>
      <c r="AI20" s="39"/>
      <c r="AJ20" s="39">
        <f t="shared" si="12"/>
        <v>0</v>
      </c>
      <c r="AK20" s="209">
        <f t="shared" si="13"/>
        <v>0.98257575757575755</v>
      </c>
    </row>
    <row r="21" spans="1:37" ht="15" customHeight="1">
      <c r="A21" s="186"/>
      <c r="B21" s="153">
        <f t="shared" si="2"/>
        <v>15</v>
      </c>
      <c r="C21" s="154" t="str">
        <f t="shared" si="3"/>
        <v/>
      </c>
      <c r="D21" s="144" t="s">
        <v>534</v>
      </c>
      <c r="E21" s="145" t="s">
        <v>487</v>
      </c>
      <c r="F21" s="146" t="s">
        <v>488</v>
      </c>
      <c r="G21" s="147" t="str">
        <f t="shared" si="4"/>
        <v>BRIERE  Gauthier</v>
      </c>
      <c r="H21" s="148" t="str">
        <f>+IF(YEAR(Címlap!$B$5)-M21&gt;18,"","J")</f>
        <v/>
      </c>
      <c r="I21" s="121"/>
      <c r="J21" s="113" t="s">
        <v>100</v>
      </c>
      <c r="K21" s="177" t="s">
        <v>518</v>
      </c>
      <c r="L21" s="121">
        <v>60465</v>
      </c>
      <c r="M21" s="114">
        <v>1962</v>
      </c>
      <c r="N21" s="120">
        <v>205</v>
      </c>
      <c r="O21" s="116">
        <v>180</v>
      </c>
      <c r="P21" s="116">
        <v>180</v>
      </c>
      <c r="Q21" s="116">
        <v>180</v>
      </c>
      <c r="R21" s="116">
        <v>180</v>
      </c>
      <c r="S21" s="116">
        <v>180</v>
      </c>
      <c r="T21" s="226">
        <v>180</v>
      </c>
      <c r="U21" s="149">
        <f t="shared" si="5"/>
        <v>1285</v>
      </c>
      <c r="V21" s="122"/>
      <c r="W21" s="116"/>
      <c r="X21" s="124"/>
      <c r="Y21" s="150">
        <f t="shared" si="6"/>
        <v>1285</v>
      </c>
      <c r="Z21" s="155">
        <f t="shared" si="7"/>
        <v>0</v>
      </c>
      <c r="AA21" s="152">
        <f t="shared" si="8"/>
        <v>0.97348484848484851</v>
      </c>
      <c r="AB21" s="50" t="str">
        <f t="shared" si="9"/>
        <v>F1C</v>
      </c>
      <c r="AC21" s="50" t="s">
        <v>609</v>
      </c>
      <c r="AD21" s="41">
        <f>+IF(AND(OR(B21&lt;=$AG$4,U21=$U$6),B21&lt;15),ROUNDUP(AVERAGEIFS(Segédlet!$B$6:$B$19,Segédlet!$A$6:$A$19,"&gt;="&amp;$B21,Segédlet!$A$6:$A$19,"&lt;"&amp;($B21+$AE21)),0),0)</f>
        <v>0</v>
      </c>
      <c r="AE21" s="41">
        <f t="shared" si="10"/>
        <v>1</v>
      </c>
      <c r="AF21" s="41"/>
      <c r="AG21" s="41">
        <f>+IF(AD21&gt;0,INT(($AD$4-B21)/VLOOKUP($B$2,Segédlet!$A$23:$B$29,2,FALSE)),0)</f>
        <v>0</v>
      </c>
      <c r="AH21" s="47">
        <f t="shared" si="11"/>
        <v>0.97348484848484851</v>
      </c>
      <c r="AI21" s="39"/>
      <c r="AJ21" s="39">
        <f t="shared" si="12"/>
        <v>0</v>
      </c>
      <c r="AK21" s="209">
        <f t="shared" si="13"/>
        <v>0.97348484848484851</v>
      </c>
    </row>
    <row r="22" spans="1:37" ht="15" customHeight="1">
      <c r="A22" s="187"/>
      <c r="B22" s="153">
        <f t="shared" si="2"/>
        <v>16</v>
      </c>
      <c r="C22" s="154" t="str">
        <f t="shared" si="3"/>
        <v/>
      </c>
      <c r="D22" s="144" t="s">
        <v>537</v>
      </c>
      <c r="E22" s="145" t="s">
        <v>492</v>
      </c>
      <c r="F22" s="146" t="s">
        <v>405</v>
      </c>
      <c r="G22" s="147" t="str">
        <f t="shared" si="4"/>
        <v>SONDHAUSS Michael</v>
      </c>
      <c r="H22" s="148" t="str">
        <f>+IF(YEAR(Címlap!$B$5)-M22&gt;18,"","J")</f>
        <v/>
      </c>
      <c r="I22" s="112"/>
      <c r="J22" s="113" t="s">
        <v>105</v>
      </c>
      <c r="K22" s="176" t="s">
        <v>521</v>
      </c>
      <c r="L22" s="119">
        <v>19623</v>
      </c>
      <c r="M22" s="114">
        <v>0</v>
      </c>
      <c r="N22" s="120">
        <v>240</v>
      </c>
      <c r="O22" s="116">
        <v>180</v>
      </c>
      <c r="P22" s="116">
        <v>180</v>
      </c>
      <c r="Q22" s="116">
        <v>180</v>
      </c>
      <c r="R22" s="116">
        <v>180</v>
      </c>
      <c r="S22" s="116">
        <v>180</v>
      </c>
      <c r="T22" s="226">
        <v>136</v>
      </c>
      <c r="U22" s="149">
        <f t="shared" si="5"/>
        <v>1276</v>
      </c>
      <c r="V22" s="123"/>
      <c r="W22" s="116"/>
      <c r="X22" s="124"/>
      <c r="Y22" s="150">
        <f t="shared" si="6"/>
        <v>1276</v>
      </c>
      <c r="Z22" s="155">
        <f t="shared" si="7"/>
        <v>0</v>
      </c>
      <c r="AA22" s="152">
        <f t="shared" si="8"/>
        <v>0.96666666666666667</v>
      </c>
      <c r="AB22" s="50" t="str">
        <f t="shared" si="9"/>
        <v>F1C</v>
      </c>
      <c r="AC22" s="50" t="s">
        <v>609</v>
      </c>
      <c r="AD22" s="41">
        <f>+IF(AND(OR(B22&lt;=$AG$4,U22=$U$6),B22&lt;15),ROUNDUP(AVERAGEIFS(Segédlet!$B$6:$B$19,Segédlet!$A$6:$A$19,"&gt;="&amp;$B22,Segédlet!$A$6:$A$19,"&lt;"&amp;($B22+$AE22)),0),0)</f>
        <v>0</v>
      </c>
      <c r="AE22" s="41">
        <f t="shared" si="10"/>
        <v>1</v>
      </c>
      <c r="AF22" s="41"/>
      <c r="AG22" s="41">
        <f>+IF(AD22&gt;0,INT(($AD$4-B22)/VLOOKUP($B$2,Segédlet!$A$23:$B$29,2,FALSE)),0)</f>
        <v>0</v>
      </c>
      <c r="AH22" s="47">
        <f t="shared" si="11"/>
        <v>0.96666666666666667</v>
      </c>
      <c r="AI22" s="39"/>
      <c r="AJ22" s="39">
        <f t="shared" si="12"/>
        <v>0</v>
      </c>
      <c r="AK22" s="209">
        <f t="shared" si="13"/>
        <v>0.96666666666666667</v>
      </c>
    </row>
    <row r="23" spans="1:37" ht="15" customHeight="1">
      <c r="A23" s="186"/>
      <c r="B23" s="153">
        <f t="shared" si="2"/>
        <v>17</v>
      </c>
      <c r="C23" s="154" t="str">
        <f t="shared" si="3"/>
        <v/>
      </c>
      <c r="D23" s="144" t="s">
        <v>533</v>
      </c>
      <c r="E23" s="145" t="s">
        <v>485</v>
      </c>
      <c r="F23" s="146" t="s">
        <v>486</v>
      </c>
      <c r="G23" s="147" t="str">
        <f t="shared" si="4"/>
        <v>JERMOL Darijo</v>
      </c>
      <c r="H23" s="148" t="str">
        <f>+IF(YEAR(Címlap!$B$5)-M23&gt;18,"","J")</f>
        <v/>
      </c>
      <c r="I23" s="113"/>
      <c r="J23" s="113" t="s">
        <v>142</v>
      </c>
      <c r="K23" s="183" t="s">
        <v>517</v>
      </c>
      <c r="L23" s="114">
        <v>61360</v>
      </c>
      <c r="M23" s="114">
        <v>1968</v>
      </c>
      <c r="N23" s="120">
        <v>240</v>
      </c>
      <c r="O23" s="116">
        <v>102</v>
      </c>
      <c r="P23" s="116">
        <v>180</v>
      </c>
      <c r="Q23" s="116">
        <v>180</v>
      </c>
      <c r="R23" s="116">
        <v>180</v>
      </c>
      <c r="S23" s="116">
        <v>154</v>
      </c>
      <c r="T23" s="226">
        <v>180</v>
      </c>
      <c r="U23" s="149">
        <f t="shared" si="5"/>
        <v>1216</v>
      </c>
      <c r="V23" s="122"/>
      <c r="W23" s="116"/>
      <c r="X23" s="117"/>
      <c r="Y23" s="150">
        <f t="shared" si="6"/>
        <v>1216</v>
      </c>
      <c r="Z23" s="155">
        <f t="shared" si="7"/>
        <v>0</v>
      </c>
      <c r="AA23" s="152">
        <f t="shared" si="8"/>
        <v>0.92121212121212126</v>
      </c>
      <c r="AB23" s="50" t="str">
        <f t="shared" si="9"/>
        <v>F1C</v>
      </c>
      <c r="AC23" s="50" t="s">
        <v>609</v>
      </c>
      <c r="AD23" s="41">
        <f>+IF(AND(OR(B23&lt;=$AG$4,U23=$U$6),B23&lt;15),ROUNDUP(AVERAGEIFS(Segédlet!$B$6:$B$19,Segédlet!$A$6:$A$19,"&gt;="&amp;$B23,Segédlet!$A$6:$A$19,"&lt;"&amp;($B23+$AE23)),0),0)</f>
        <v>0</v>
      </c>
      <c r="AE23" s="41">
        <f t="shared" si="10"/>
        <v>1</v>
      </c>
      <c r="AF23" s="41"/>
      <c r="AG23" s="41">
        <f>+IF(AD23&gt;0,INT(($AD$4-B23)/VLOOKUP($B$2,Segédlet!$A$23:$B$29,2,FALSE)),0)</f>
        <v>0</v>
      </c>
      <c r="AH23" s="47">
        <f t="shared" si="11"/>
        <v>0.92121212121212126</v>
      </c>
      <c r="AI23" s="39"/>
      <c r="AJ23" s="39">
        <f t="shared" si="12"/>
        <v>0</v>
      </c>
      <c r="AK23" s="209">
        <f t="shared" si="13"/>
        <v>0.92121212121212126</v>
      </c>
    </row>
    <row r="24" spans="1:37" ht="15" customHeight="1">
      <c r="A24" s="187"/>
      <c r="B24" s="153">
        <f t="shared" si="2"/>
        <v>18</v>
      </c>
      <c r="C24" s="154" t="str">
        <f t="shared" si="3"/>
        <v/>
      </c>
      <c r="D24" s="144" t="s">
        <v>536</v>
      </c>
      <c r="E24" s="145" t="s">
        <v>492</v>
      </c>
      <c r="F24" s="146" t="s">
        <v>493</v>
      </c>
      <c r="G24" s="147" t="str">
        <f t="shared" si="4"/>
        <v>SONDHAUSS Uwe</v>
      </c>
      <c r="H24" s="148" t="str">
        <f>+IF(YEAR(Címlap!$B$5)-M24&gt;18,"","J")</f>
        <v/>
      </c>
      <c r="I24" s="113"/>
      <c r="J24" s="113" t="s">
        <v>105</v>
      </c>
      <c r="K24" s="183" t="s">
        <v>520</v>
      </c>
      <c r="L24" s="114">
        <v>19794</v>
      </c>
      <c r="M24" s="114">
        <v>1962</v>
      </c>
      <c r="N24" s="120">
        <v>240</v>
      </c>
      <c r="O24" s="116">
        <v>180</v>
      </c>
      <c r="P24" s="116">
        <v>180</v>
      </c>
      <c r="Q24" s="116">
        <v>180</v>
      </c>
      <c r="R24" s="116">
        <v>180</v>
      </c>
      <c r="S24" s="116">
        <v>180</v>
      </c>
      <c r="T24" s="226">
        <v>29</v>
      </c>
      <c r="U24" s="149">
        <f t="shared" si="5"/>
        <v>1169</v>
      </c>
      <c r="V24" s="123"/>
      <c r="W24" s="116"/>
      <c r="X24" s="117"/>
      <c r="Y24" s="150">
        <f t="shared" si="6"/>
        <v>1169</v>
      </c>
      <c r="Z24" s="155">
        <f t="shared" si="7"/>
        <v>0</v>
      </c>
      <c r="AA24" s="152">
        <f t="shared" si="8"/>
        <v>0.88560606060606062</v>
      </c>
      <c r="AB24" s="50" t="str">
        <f t="shared" si="9"/>
        <v>F1C</v>
      </c>
      <c r="AC24" s="50" t="s">
        <v>609</v>
      </c>
      <c r="AD24" s="41">
        <f>+IF(AND(OR(B24&lt;=$AG$4,U24=$U$6),B24&lt;15),ROUNDUP(AVERAGEIFS(Segédlet!$B$6:$B$19,Segédlet!$A$6:$A$19,"&gt;="&amp;$B24,Segédlet!$A$6:$A$19,"&lt;"&amp;($B24+$AE24)),0),0)</f>
        <v>0</v>
      </c>
      <c r="AE24" s="41">
        <f t="shared" si="10"/>
        <v>1</v>
      </c>
      <c r="AF24" s="41"/>
      <c r="AG24" s="41">
        <f>+IF(AD24&gt;0,INT(($AD$4-B24)/VLOOKUP($B$2,Segédlet!$A$23:$B$29,2,FALSE)),0)</f>
        <v>0</v>
      </c>
      <c r="AH24" s="47">
        <f t="shared" si="11"/>
        <v>0.88560606060606062</v>
      </c>
      <c r="AI24" s="39"/>
      <c r="AJ24" s="39">
        <f t="shared" si="12"/>
        <v>0</v>
      </c>
      <c r="AK24" s="209">
        <f t="shared" si="13"/>
        <v>0.88560606060606062</v>
      </c>
    </row>
    <row r="25" spans="1:37" ht="15" customHeight="1">
      <c r="A25" s="187"/>
      <c r="B25" s="153">
        <f t="shared" si="2"/>
        <v>19</v>
      </c>
      <c r="C25" s="154" t="str">
        <f t="shared" si="3"/>
        <v/>
      </c>
      <c r="D25" s="144" t="s">
        <v>541</v>
      </c>
      <c r="E25" s="145" t="s">
        <v>509</v>
      </c>
      <c r="F25" s="146" t="s">
        <v>510</v>
      </c>
      <c r="G25" s="147" t="str">
        <f t="shared" si="4"/>
        <v>SYCHOV Volodymyr</v>
      </c>
      <c r="H25" s="148" t="str">
        <f>+IF(YEAR(Címlap!$B$5)-M25&gt;18,"","J")</f>
        <v/>
      </c>
      <c r="I25" s="158"/>
      <c r="J25" s="159" t="s">
        <v>103</v>
      </c>
      <c r="K25" s="178" t="s">
        <v>527</v>
      </c>
      <c r="L25" s="160">
        <v>24235</v>
      </c>
      <c r="M25" s="162">
        <v>1959</v>
      </c>
      <c r="N25" s="120">
        <v>30</v>
      </c>
      <c r="O25" s="116">
        <v>180</v>
      </c>
      <c r="P25" s="116">
        <v>180</v>
      </c>
      <c r="Q25" s="116">
        <v>180</v>
      </c>
      <c r="R25" s="116">
        <v>180</v>
      </c>
      <c r="S25" s="116">
        <v>176</v>
      </c>
      <c r="T25" s="226">
        <v>180</v>
      </c>
      <c r="U25" s="149">
        <f t="shared" si="5"/>
        <v>1106</v>
      </c>
      <c r="V25" s="123"/>
      <c r="W25" s="156"/>
      <c r="X25" s="161"/>
      <c r="Y25" s="150">
        <f t="shared" si="6"/>
        <v>1106</v>
      </c>
      <c r="Z25" s="155">
        <f t="shared" si="7"/>
        <v>0</v>
      </c>
      <c r="AA25" s="152">
        <f t="shared" si="8"/>
        <v>0.83787878787878789</v>
      </c>
      <c r="AB25" s="50" t="str">
        <f t="shared" si="9"/>
        <v>F1C</v>
      </c>
      <c r="AC25" s="50" t="s">
        <v>609</v>
      </c>
      <c r="AD25" s="41">
        <f>+IF(AND(OR(B25&lt;=$AG$4,U25=$U$6),B25&lt;15),ROUNDUP(AVERAGEIFS(Segédlet!$B$6:$B$19,Segédlet!$A$6:$A$19,"&gt;="&amp;$B25,Segédlet!$A$6:$A$19,"&lt;"&amp;($B25+$AE25)),0),0)</f>
        <v>0</v>
      </c>
      <c r="AE25" s="41">
        <f t="shared" si="10"/>
        <v>1</v>
      </c>
      <c r="AF25" s="41"/>
      <c r="AG25" s="41">
        <f>+IF(AD25&gt;0,INT(($AD$4-B25)/VLOOKUP($B$2,Segédlet!$A$23:$B$29,2,FALSE)),0)</f>
        <v>0</v>
      </c>
      <c r="AH25" s="47">
        <f t="shared" si="11"/>
        <v>0.83787878787878789</v>
      </c>
      <c r="AI25" s="39"/>
      <c r="AJ25" s="39">
        <f t="shared" si="12"/>
        <v>0</v>
      </c>
      <c r="AK25" s="209">
        <f t="shared" si="13"/>
        <v>0.83787878787878789</v>
      </c>
    </row>
    <row r="26" spans="1:37" ht="15" customHeight="1">
      <c r="A26" s="186"/>
      <c r="B26" s="153">
        <f t="shared" si="2"/>
        <v>20</v>
      </c>
      <c r="C26" s="154" t="str">
        <f t="shared" si="3"/>
        <v/>
      </c>
      <c r="D26" s="144" t="s">
        <v>539</v>
      </c>
      <c r="E26" s="145" t="s">
        <v>497</v>
      </c>
      <c r="F26" s="157" t="s">
        <v>498</v>
      </c>
      <c r="G26" s="147" t="str">
        <f t="shared" si="4"/>
        <v>ELYAKIM Avi</v>
      </c>
      <c r="H26" s="148" t="str">
        <f>+IF(YEAR(Címlap!$B$5)-M26&gt;18,"","J")</f>
        <v/>
      </c>
      <c r="I26" s="113"/>
      <c r="J26" s="113" t="s">
        <v>98</v>
      </c>
      <c r="K26" s="182" t="s">
        <v>522</v>
      </c>
      <c r="L26" s="169">
        <v>65388</v>
      </c>
      <c r="M26" s="114">
        <v>1958</v>
      </c>
      <c r="N26" s="120">
        <v>240</v>
      </c>
      <c r="O26" s="116">
        <v>180</v>
      </c>
      <c r="P26" s="116">
        <v>180</v>
      </c>
      <c r="Q26" s="116">
        <v>118</v>
      </c>
      <c r="R26" s="116">
        <v>36</v>
      </c>
      <c r="S26" s="116">
        <v>86</v>
      </c>
      <c r="T26" s="226">
        <v>180</v>
      </c>
      <c r="U26" s="149">
        <f t="shared" si="5"/>
        <v>1020</v>
      </c>
      <c r="V26" s="123"/>
      <c r="W26" s="156"/>
      <c r="X26" s="117"/>
      <c r="Y26" s="150">
        <f t="shared" si="6"/>
        <v>1020</v>
      </c>
      <c r="Z26" s="155">
        <f t="shared" si="7"/>
        <v>0</v>
      </c>
      <c r="AA26" s="152">
        <f t="shared" si="8"/>
        <v>0.77272727272727271</v>
      </c>
      <c r="AB26" s="50" t="str">
        <f t="shared" si="9"/>
        <v>F1C</v>
      </c>
      <c r="AC26" s="50" t="s">
        <v>609</v>
      </c>
      <c r="AD26" s="41">
        <f>+IF(AND(OR(B26&lt;=$AG$4,U26=$U$6),B26&lt;15),ROUNDUP(AVERAGEIFS(Segédlet!$B$6:$B$19,Segédlet!$A$6:$A$19,"&gt;="&amp;$B26,Segédlet!$A$6:$A$19,"&lt;"&amp;($B26+$AE26)),0),0)</f>
        <v>0</v>
      </c>
      <c r="AE26" s="41">
        <f t="shared" si="10"/>
        <v>1</v>
      </c>
      <c r="AF26" s="41"/>
      <c r="AG26" s="41">
        <f>+IF(AD26&gt;0,INT(($AD$4-B26)/VLOOKUP($B$2,Segédlet!$A$23:$B$29,2,FALSE)),0)</f>
        <v>0</v>
      </c>
      <c r="AH26" s="47">
        <f t="shared" si="11"/>
        <v>0.77272727272727271</v>
      </c>
      <c r="AI26" s="39"/>
      <c r="AJ26" s="39">
        <f t="shared" si="12"/>
        <v>0</v>
      </c>
      <c r="AK26" s="209">
        <f t="shared" si="13"/>
        <v>0.77272727272727271</v>
      </c>
    </row>
    <row r="27" spans="1:37" ht="15" customHeight="1">
      <c r="A27" s="186"/>
      <c r="B27" s="153" t="str">
        <f t="shared" si="2"/>
        <v/>
      </c>
      <c r="C27" s="154" t="str">
        <f t="shared" si="3"/>
        <v/>
      </c>
      <c r="D27" s="144" t="s">
        <v>531</v>
      </c>
      <c r="E27" s="145" t="s">
        <v>182</v>
      </c>
      <c r="F27" s="146" t="s">
        <v>183</v>
      </c>
      <c r="G27" s="147" t="str">
        <f t="shared" si="4"/>
        <v>ARINGER Gerhard</v>
      </c>
      <c r="H27" s="148" t="str">
        <f>+IF(YEAR(Címlap!$B$5)-M27&gt;18,"","J")</f>
        <v/>
      </c>
      <c r="I27" s="113"/>
      <c r="J27" s="113" t="s">
        <v>112</v>
      </c>
      <c r="K27" s="183">
        <v>4300600009</v>
      </c>
      <c r="L27" s="114">
        <v>52984</v>
      </c>
      <c r="M27" s="114">
        <v>1962</v>
      </c>
      <c r="N27" s="120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226">
        <v>0</v>
      </c>
      <c r="U27" s="149">
        <f t="shared" si="5"/>
        <v>0</v>
      </c>
      <c r="V27" s="122"/>
      <c r="W27" s="116"/>
      <c r="X27" s="117"/>
      <c r="Y27" s="150">
        <f t="shared" si="6"/>
        <v>0</v>
      </c>
      <c r="Z27" s="155">
        <f>IF(AND($AD$4=1,AF27=0),Segédlet!$B$7,+AD27+AG27)</f>
        <v>0</v>
      </c>
      <c r="AA27" s="152">
        <f t="shared" si="8"/>
        <v>0</v>
      </c>
      <c r="AB27" s="50" t="str">
        <f t="shared" si="9"/>
        <v>F1C</v>
      </c>
      <c r="AC27" s="50" t="s">
        <v>609</v>
      </c>
      <c r="AD27" s="41">
        <f>+IF(AND(OR(B27&lt;=$AG$4,U27=$U$6),B27&lt;15),ROUNDUP(AVERAGEIFS(Segédlet!$B$6:$B$19,Segédlet!$A$6:$A$19,"&gt;="&amp;$B27,Segédlet!$A$6:$A$19,"&lt;"&amp;($B27+$AE27)),0),0)</f>
        <v>0</v>
      </c>
      <c r="AE27" s="41">
        <f t="shared" si="10"/>
        <v>75</v>
      </c>
      <c r="AF27" s="41">
        <f>+IF(AND(COUNTIF(N27:T27,"&gt;0")=$AF$6,U27&gt;=0.7*$U$6),1,0)</f>
        <v>0</v>
      </c>
      <c r="AG27" s="41">
        <f>+IF(AD27&gt;0,INT(($AD$4-B27)/VLOOKUP($B$2,Segédlet!$A$23:$B$29,2,FALSE)),0)</f>
        <v>0</v>
      </c>
      <c r="AH27" s="47" t="str">
        <f t="shared" si="11"/>
        <v/>
      </c>
      <c r="AI27" s="39"/>
      <c r="AJ27" s="39">
        <f t="shared" si="12"/>
        <v>0</v>
      </c>
      <c r="AK27" s="209">
        <f t="shared" si="13"/>
        <v>0</v>
      </c>
    </row>
    <row r="28" spans="1:37" ht="15" customHeight="1" thickBot="1">
      <c r="A28" s="186"/>
      <c r="B28" s="153" t="str">
        <f t="shared" si="2"/>
        <v/>
      </c>
      <c r="C28" s="154" t="str">
        <f t="shared" si="3"/>
        <v/>
      </c>
      <c r="D28" s="144" t="s">
        <v>532</v>
      </c>
      <c r="E28" s="145" t="s">
        <v>182</v>
      </c>
      <c r="F28" s="146" t="s">
        <v>168</v>
      </c>
      <c r="G28" s="147" t="str">
        <f t="shared" si="4"/>
        <v>ARINGER Luca</v>
      </c>
      <c r="H28" s="148" t="str">
        <f>+IF(YEAR(Címlap!$B$5)-M28&gt;18,"","J")</f>
        <v/>
      </c>
      <c r="I28" s="113"/>
      <c r="J28" s="113" t="s">
        <v>112</v>
      </c>
      <c r="K28" s="182">
        <v>4300600010</v>
      </c>
      <c r="L28" s="169">
        <v>53052</v>
      </c>
      <c r="M28" s="114">
        <v>1998</v>
      </c>
      <c r="N28" s="120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226">
        <v>0</v>
      </c>
      <c r="U28" s="149">
        <f t="shared" si="5"/>
        <v>0</v>
      </c>
      <c r="V28" s="122"/>
      <c r="W28" s="116"/>
      <c r="X28" s="117"/>
      <c r="Y28" s="150">
        <f t="shared" si="6"/>
        <v>0</v>
      </c>
      <c r="Z28" s="155">
        <f t="shared" ref="Z28:Z37" si="14">+AD28+AG28</f>
        <v>0</v>
      </c>
      <c r="AA28" s="152">
        <f t="shared" si="8"/>
        <v>0</v>
      </c>
      <c r="AB28" s="50" t="str">
        <f t="shared" si="9"/>
        <v>F1C</v>
      </c>
      <c r="AC28" s="50" t="s">
        <v>609</v>
      </c>
      <c r="AD28" s="41">
        <f>+IF(AND(OR(B28&lt;=$AG$4,U28=$U$6),B28&lt;15),ROUNDUP(AVERAGEIFS(Segédlet!$B$6:$B$19,Segédlet!$A$6:$A$19,"&gt;="&amp;$B28,Segédlet!$A$6:$A$19,"&lt;"&amp;($B28+$AE28)),0),0)</f>
        <v>0</v>
      </c>
      <c r="AE28" s="41">
        <f t="shared" si="10"/>
        <v>75</v>
      </c>
      <c r="AF28" s="41"/>
      <c r="AG28" s="41">
        <f>+IF(AD28&gt;0,INT(($AD$4-B28)/VLOOKUP($B$2,Segédlet!$A$23:$B$29,2,FALSE)),0)</f>
        <v>0</v>
      </c>
      <c r="AH28" s="47" t="str">
        <f t="shared" si="11"/>
        <v/>
      </c>
      <c r="AI28" s="39"/>
      <c r="AJ28" s="39">
        <f t="shared" si="12"/>
        <v>0</v>
      </c>
      <c r="AK28" s="209">
        <f t="shared" si="13"/>
        <v>0</v>
      </c>
    </row>
    <row r="29" spans="1:37" ht="15" hidden="1" customHeight="1">
      <c r="A29" s="191"/>
      <c r="B29" s="153" t="str">
        <f t="shared" si="2"/>
        <v/>
      </c>
      <c r="C29" s="154" t="str">
        <f t="shared" si="3"/>
        <v/>
      </c>
      <c r="D29" s="144"/>
      <c r="E29" s="145"/>
      <c r="F29" s="146"/>
      <c r="G29" s="147" t="str">
        <f t="shared" si="4"/>
        <v xml:space="preserve"> </v>
      </c>
      <c r="H29" s="148" t="str">
        <f>+IF(YEAR(Címlap!$B$5)-M29&gt;18,"","J")</f>
        <v/>
      </c>
      <c r="I29" s="113"/>
      <c r="J29" s="113"/>
      <c r="K29" s="183"/>
      <c r="L29" s="114"/>
      <c r="M29" s="114"/>
      <c r="N29" s="120"/>
      <c r="O29" s="116"/>
      <c r="P29" s="116"/>
      <c r="Q29" s="116"/>
      <c r="R29" s="116"/>
      <c r="S29" s="116"/>
      <c r="T29" s="226"/>
      <c r="U29" s="149">
        <f t="shared" si="5"/>
        <v>0</v>
      </c>
      <c r="V29" s="123"/>
      <c r="W29" s="116"/>
      <c r="X29" s="117"/>
      <c r="Y29" s="150">
        <f t="shared" si="6"/>
        <v>0</v>
      </c>
      <c r="Z29" s="155">
        <f t="shared" si="14"/>
        <v>0</v>
      </c>
      <c r="AA29" s="152">
        <f t="shared" si="8"/>
        <v>0</v>
      </c>
      <c r="AB29" s="50" t="str">
        <f t="shared" si="9"/>
        <v>F1C</v>
      </c>
      <c r="AC29" s="50" t="s">
        <v>609</v>
      </c>
      <c r="AD29" s="41">
        <f>+IF(AND(OR(B29&lt;=$AG$4,U29=$U$6),B29&lt;15),ROUNDUP(AVERAGEIFS(Segédlet!$B$6:$B$19,Segédlet!$A$6:$A$19,"&gt;="&amp;$B29,Segédlet!$A$6:$A$19,"&lt;"&amp;($B29+$AE29)),0),0)</f>
        <v>0</v>
      </c>
      <c r="AE29" s="41">
        <f t="shared" si="10"/>
        <v>75</v>
      </c>
      <c r="AF29" s="41"/>
      <c r="AG29" s="41">
        <f>+IF(AD29&gt;0,INT(($AD$4-B29)/VLOOKUP($B$2,Segédlet!$A$23:$B$29,2,FALSE)),0)</f>
        <v>0</v>
      </c>
      <c r="AH29" s="47" t="str">
        <f t="shared" si="11"/>
        <v/>
      </c>
      <c r="AI29" s="39"/>
      <c r="AJ29" s="39">
        <f t="shared" si="12"/>
        <v>0</v>
      </c>
      <c r="AK29" s="209">
        <f t="shared" si="13"/>
        <v>0</v>
      </c>
    </row>
    <row r="30" spans="1:37" ht="15" hidden="1" customHeight="1">
      <c r="A30" s="191"/>
      <c r="B30" s="153" t="str">
        <f t="shared" si="2"/>
        <v/>
      </c>
      <c r="C30" s="154" t="str">
        <f t="shared" si="3"/>
        <v/>
      </c>
      <c r="D30" s="144"/>
      <c r="E30" s="145"/>
      <c r="F30" s="146"/>
      <c r="G30" s="147" t="str">
        <f t="shared" si="4"/>
        <v xml:space="preserve"> </v>
      </c>
      <c r="H30" s="148" t="str">
        <f>+IF(YEAR(Címlap!$B$5)-M30&gt;18,"","J")</f>
        <v/>
      </c>
      <c r="I30" s="113"/>
      <c r="J30" s="113"/>
      <c r="K30" s="182"/>
      <c r="L30" s="169"/>
      <c r="M30" s="114"/>
      <c r="N30" s="120"/>
      <c r="O30" s="116"/>
      <c r="P30" s="116"/>
      <c r="Q30" s="116"/>
      <c r="R30" s="116"/>
      <c r="S30" s="116"/>
      <c r="T30" s="226"/>
      <c r="U30" s="149">
        <f t="shared" si="5"/>
        <v>0</v>
      </c>
      <c r="V30" s="123"/>
      <c r="W30" s="116"/>
      <c r="X30" s="117"/>
      <c r="Y30" s="150">
        <f t="shared" si="6"/>
        <v>0</v>
      </c>
      <c r="Z30" s="155">
        <f t="shared" si="14"/>
        <v>0</v>
      </c>
      <c r="AA30" s="152">
        <f t="shared" si="8"/>
        <v>0</v>
      </c>
      <c r="AB30" s="50" t="str">
        <f t="shared" si="9"/>
        <v>F1C</v>
      </c>
      <c r="AC30" s="50" t="s">
        <v>609</v>
      </c>
      <c r="AD30" s="41">
        <f>+IF(AND(OR(B30&lt;=$AG$4,U30=$U$6),B30&lt;15),ROUNDUP(AVERAGEIFS(Segédlet!$B$6:$B$19,Segédlet!$A$6:$A$19,"&gt;="&amp;$B30,Segédlet!$A$6:$A$19,"&lt;"&amp;($B30+$AE30)),0),0)</f>
        <v>0</v>
      </c>
      <c r="AE30" s="41">
        <f t="shared" si="10"/>
        <v>75</v>
      </c>
      <c r="AF30" s="41"/>
      <c r="AG30" s="41">
        <f>+IF(AD30&gt;0,INT(($AD$4-B30)/VLOOKUP($B$2,Segédlet!$A$23:$B$29,2,FALSE)),0)</f>
        <v>0</v>
      </c>
      <c r="AH30" s="47" t="str">
        <f t="shared" si="11"/>
        <v/>
      </c>
      <c r="AI30" s="39"/>
      <c r="AJ30" s="39">
        <f t="shared" si="12"/>
        <v>0</v>
      </c>
      <c r="AK30" s="209">
        <f t="shared" si="13"/>
        <v>0</v>
      </c>
    </row>
    <row r="31" spans="1:37" ht="15" hidden="1" customHeight="1">
      <c r="A31" s="191"/>
      <c r="B31" s="153" t="str">
        <f t="shared" si="2"/>
        <v/>
      </c>
      <c r="C31" s="154" t="str">
        <f t="shared" si="3"/>
        <v/>
      </c>
      <c r="D31" s="144"/>
      <c r="E31" s="145"/>
      <c r="F31" s="146"/>
      <c r="G31" s="147" t="str">
        <f t="shared" si="4"/>
        <v xml:space="preserve"> </v>
      </c>
      <c r="H31" s="148" t="str">
        <f>+IF(YEAR(Címlap!$B$5)-M31&gt;18,"","J")</f>
        <v/>
      </c>
      <c r="I31" s="113"/>
      <c r="J31" s="113"/>
      <c r="K31" s="183"/>
      <c r="L31" s="114"/>
      <c r="M31" s="114"/>
      <c r="N31" s="120"/>
      <c r="O31" s="116"/>
      <c r="P31" s="116"/>
      <c r="Q31" s="116"/>
      <c r="R31" s="116"/>
      <c r="S31" s="116"/>
      <c r="T31" s="226"/>
      <c r="U31" s="149">
        <f t="shared" si="5"/>
        <v>0</v>
      </c>
      <c r="V31" s="123"/>
      <c r="W31" s="156"/>
      <c r="X31" s="117"/>
      <c r="Y31" s="150">
        <f t="shared" si="6"/>
        <v>0</v>
      </c>
      <c r="Z31" s="155">
        <f t="shared" si="14"/>
        <v>0</v>
      </c>
      <c r="AA31" s="152">
        <f t="shared" si="8"/>
        <v>0</v>
      </c>
      <c r="AB31" s="50" t="str">
        <f t="shared" si="9"/>
        <v>F1C</v>
      </c>
      <c r="AC31" s="50" t="s">
        <v>609</v>
      </c>
      <c r="AD31" s="41">
        <f>+IF(AND(OR(B31&lt;=$AG$4,U31=$U$6),B31&lt;15),ROUNDUP(AVERAGEIFS(Segédlet!$B$6:$B$19,Segédlet!$A$6:$A$19,"&gt;="&amp;$B31,Segédlet!$A$6:$A$19,"&lt;"&amp;($B31+$AE31)),0),0)</f>
        <v>0</v>
      </c>
      <c r="AE31" s="41">
        <f t="shared" si="10"/>
        <v>75</v>
      </c>
      <c r="AF31" s="41"/>
      <c r="AG31" s="41">
        <f>+IF(AD31&gt;0,INT(($AD$4-B31)/VLOOKUP($B$2,Segédlet!$A$23:$B$29,2,FALSE)),0)</f>
        <v>0</v>
      </c>
      <c r="AH31" s="47" t="str">
        <f t="shared" si="11"/>
        <v/>
      </c>
      <c r="AI31" s="39"/>
      <c r="AJ31" s="39">
        <f t="shared" si="12"/>
        <v>0</v>
      </c>
      <c r="AK31" s="209">
        <f t="shared" si="13"/>
        <v>0</v>
      </c>
    </row>
    <row r="32" spans="1:37" ht="15" hidden="1" customHeight="1">
      <c r="A32" s="191"/>
      <c r="B32" s="153" t="str">
        <f t="shared" si="2"/>
        <v/>
      </c>
      <c r="C32" s="154" t="str">
        <f t="shared" si="3"/>
        <v/>
      </c>
      <c r="D32" s="144"/>
      <c r="E32" s="145"/>
      <c r="F32" s="146"/>
      <c r="G32" s="147" t="str">
        <f t="shared" si="4"/>
        <v xml:space="preserve"> </v>
      </c>
      <c r="H32" s="148" t="str">
        <f>+IF(YEAR(Címlap!$B$5)-M32&gt;18,"","J")</f>
        <v/>
      </c>
      <c r="I32" s="113"/>
      <c r="J32" s="113"/>
      <c r="K32" s="183"/>
      <c r="L32" s="114"/>
      <c r="M32" s="114"/>
      <c r="N32" s="120"/>
      <c r="O32" s="116"/>
      <c r="P32" s="116"/>
      <c r="Q32" s="116"/>
      <c r="R32" s="116"/>
      <c r="S32" s="116"/>
      <c r="T32" s="226"/>
      <c r="U32" s="149">
        <f t="shared" si="5"/>
        <v>0</v>
      </c>
      <c r="V32" s="123"/>
      <c r="W32" s="156"/>
      <c r="X32" s="117"/>
      <c r="Y32" s="150">
        <f t="shared" si="6"/>
        <v>0</v>
      </c>
      <c r="Z32" s="155">
        <f t="shared" si="14"/>
        <v>0</v>
      </c>
      <c r="AA32" s="152">
        <f t="shared" si="8"/>
        <v>0</v>
      </c>
      <c r="AB32" s="50" t="str">
        <f t="shared" si="9"/>
        <v>F1C</v>
      </c>
      <c r="AC32" s="50" t="s">
        <v>609</v>
      </c>
      <c r="AD32" s="41">
        <f>+IF(AND(OR(B32&lt;=$AG$4,U32=$U$6),B32&lt;15),ROUNDUP(AVERAGEIFS(Segédlet!$B$6:$B$19,Segédlet!$A$6:$A$19,"&gt;="&amp;$B32,Segédlet!$A$6:$A$19,"&lt;"&amp;($B32+$AE32)),0),0)</f>
        <v>0</v>
      </c>
      <c r="AE32" s="41">
        <f t="shared" si="10"/>
        <v>75</v>
      </c>
      <c r="AF32" s="41"/>
      <c r="AG32" s="41">
        <f>+IF(AD32&gt;0,INT(($AD$4-B32)/VLOOKUP($B$2,Segédlet!$A$23:$B$29,2,FALSE)),0)</f>
        <v>0</v>
      </c>
      <c r="AH32" s="47" t="str">
        <f t="shared" si="11"/>
        <v/>
      </c>
      <c r="AI32" s="39"/>
      <c r="AJ32" s="39">
        <f t="shared" si="12"/>
        <v>0</v>
      </c>
      <c r="AK32" s="209">
        <f t="shared" si="13"/>
        <v>0</v>
      </c>
    </row>
    <row r="33" spans="1:37" ht="15" hidden="1" customHeight="1">
      <c r="A33" s="191"/>
      <c r="B33" s="153" t="str">
        <f t="shared" si="2"/>
        <v/>
      </c>
      <c r="C33" s="154" t="str">
        <f t="shared" si="3"/>
        <v/>
      </c>
      <c r="D33" s="144"/>
      <c r="E33" s="145"/>
      <c r="F33" s="146"/>
      <c r="G33" s="147" t="str">
        <f t="shared" si="4"/>
        <v xml:space="preserve"> </v>
      </c>
      <c r="H33" s="148" t="str">
        <f>+IF(YEAR(Címlap!$B$5)-M33&gt;18,"","J")</f>
        <v/>
      </c>
      <c r="I33" s="113"/>
      <c r="J33" s="113"/>
      <c r="K33" s="182"/>
      <c r="L33" s="169"/>
      <c r="M33" s="114"/>
      <c r="N33" s="120"/>
      <c r="O33" s="116"/>
      <c r="P33" s="116"/>
      <c r="Q33" s="116"/>
      <c r="R33" s="116"/>
      <c r="S33" s="116"/>
      <c r="T33" s="226"/>
      <c r="U33" s="149">
        <f t="shared" si="5"/>
        <v>0</v>
      </c>
      <c r="V33" s="123"/>
      <c r="W33" s="156"/>
      <c r="X33" s="117"/>
      <c r="Y33" s="150">
        <f t="shared" si="6"/>
        <v>0</v>
      </c>
      <c r="Z33" s="155">
        <f t="shared" si="14"/>
        <v>0</v>
      </c>
      <c r="AA33" s="152">
        <f t="shared" si="8"/>
        <v>0</v>
      </c>
      <c r="AB33" s="50" t="str">
        <f t="shared" si="9"/>
        <v>F1C</v>
      </c>
      <c r="AC33" s="50" t="s">
        <v>609</v>
      </c>
      <c r="AD33" s="41">
        <f>+IF(AND(OR(B33&lt;=$AG$4,U33=$U$6),B33&lt;15),ROUNDUP(AVERAGEIFS(Segédlet!$B$6:$B$19,Segédlet!$A$6:$A$19,"&gt;="&amp;$B33,Segédlet!$A$6:$A$19,"&lt;"&amp;($B33+$AE33)),0),0)</f>
        <v>0</v>
      </c>
      <c r="AE33" s="41">
        <f t="shared" si="10"/>
        <v>75</v>
      </c>
      <c r="AF33" s="41"/>
      <c r="AG33" s="41">
        <f>+IF(AD33&gt;0,INT(($AD$4-B33)/VLOOKUP($B$2,Segédlet!$A$23:$B$29,2,FALSE)),0)</f>
        <v>0</v>
      </c>
      <c r="AH33" s="47" t="str">
        <f t="shared" si="11"/>
        <v/>
      </c>
      <c r="AI33" s="39"/>
      <c r="AJ33" s="39">
        <f t="shared" si="12"/>
        <v>0</v>
      </c>
      <c r="AK33" s="209">
        <f t="shared" si="13"/>
        <v>0</v>
      </c>
    </row>
    <row r="34" spans="1:37" ht="15" hidden="1" customHeight="1">
      <c r="A34" s="191"/>
      <c r="B34" s="153" t="str">
        <f t="shared" si="2"/>
        <v/>
      </c>
      <c r="C34" s="154" t="str">
        <f t="shared" si="3"/>
        <v/>
      </c>
      <c r="D34" s="144"/>
      <c r="E34" s="145"/>
      <c r="F34" s="157"/>
      <c r="G34" s="147"/>
      <c r="H34" s="148"/>
      <c r="I34" s="113"/>
      <c r="J34" s="113"/>
      <c r="K34" s="183"/>
      <c r="L34" s="114"/>
      <c r="M34" s="114"/>
      <c r="N34" s="120"/>
      <c r="O34" s="116"/>
      <c r="P34" s="116"/>
      <c r="Q34" s="116"/>
      <c r="R34" s="116"/>
      <c r="S34" s="116"/>
      <c r="T34" s="226"/>
      <c r="U34" s="149">
        <f t="shared" si="5"/>
        <v>0</v>
      </c>
      <c r="V34" s="123"/>
      <c r="W34" s="156"/>
      <c r="X34" s="161"/>
      <c r="Y34" s="150">
        <f t="shared" si="6"/>
        <v>0</v>
      </c>
      <c r="Z34" s="155">
        <f t="shared" si="14"/>
        <v>0</v>
      </c>
      <c r="AA34" s="152">
        <f t="shared" si="8"/>
        <v>0</v>
      </c>
      <c r="AB34" s="50" t="str">
        <f t="shared" si="9"/>
        <v>F1C</v>
      </c>
      <c r="AC34" s="50" t="s">
        <v>609</v>
      </c>
      <c r="AD34" s="41">
        <f>+IF(AND(OR(B34&lt;=$AG$4,U34=$U$6),B34&lt;15),ROUNDUP(AVERAGEIFS(Segédlet!$B$6:$B$19,Segédlet!$A$6:$A$19,"&gt;="&amp;$B34,Segédlet!$A$6:$A$19,"&lt;"&amp;($B34+$AE34)),0),0)</f>
        <v>0</v>
      </c>
      <c r="AE34" s="41">
        <f t="shared" si="10"/>
        <v>75</v>
      </c>
      <c r="AF34" s="41"/>
      <c r="AG34" s="41">
        <f>+IF(AD34&gt;0,INT(($AD$4-B34)/VLOOKUP($B$2,Segédlet!$A$23:$B$29,2,FALSE)),0)</f>
        <v>0</v>
      </c>
      <c r="AH34" s="47" t="str">
        <f t="shared" si="11"/>
        <v/>
      </c>
      <c r="AI34" s="39"/>
      <c r="AJ34" s="39">
        <f t="shared" si="12"/>
        <v>0</v>
      </c>
      <c r="AK34" s="209">
        <f t="shared" si="13"/>
        <v>0</v>
      </c>
    </row>
    <row r="35" spans="1:37" ht="15" hidden="1" customHeight="1">
      <c r="A35" s="191"/>
      <c r="B35" s="153" t="str">
        <f t="shared" si="2"/>
        <v/>
      </c>
      <c r="C35" s="154" t="str">
        <f t="shared" si="3"/>
        <v/>
      </c>
      <c r="D35" s="144"/>
      <c r="E35" s="145"/>
      <c r="F35" s="146"/>
      <c r="G35" s="147"/>
      <c r="H35" s="148"/>
      <c r="I35" s="158"/>
      <c r="J35" s="159"/>
      <c r="K35" s="178"/>
      <c r="L35" s="160"/>
      <c r="M35" s="160"/>
      <c r="N35" s="120"/>
      <c r="O35" s="116"/>
      <c r="P35" s="116"/>
      <c r="Q35" s="116"/>
      <c r="R35" s="116"/>
      <c r="S35" s="116"/>
      <c r="T35" s="226"/>
      <c r="U35" s="149">
        <f t="shared" si="5"/>
        <v>0</v>
      </c>
      <c r="V35" s="123"/>
      <c r="W35" s="156"/>
      <c r="X35" s="161"/>
      <c r="Y35" s="150">
        <f t="shared" si="6"/>
        <v>0</v>
      </c>
      <c r="Z35" s="155">
        <f t="shared" si="14"/>
        <v>0</v>
      </c>
      <c r="AA35" s="152">
        <f t="shared" si="8"/>
        <v>0</v>
      </c>
      <c r="AB35" s="50" t="str">
        <f t="shared" si="9"/>
        <v>F1C</v>
      </c>
      <c r="AC35" s="50" t="s">
        <v>609</v>
      </c>
      <c r="AD35" s="41">
        <f>+IF(AND(OR(B35&lt;=$AG$4,U35=$U$6),B35&lt;15),ROUNDUP(AVERAGEIFS(Segédlet!$B$6:$B$19,Segédlet!$A$6:$A$19,"&gt;="&amp;$B35,Segédlet!$A$6:$A$19,"&lt;"&amp;($B35+$AE35)),0),0)</f>
        <v>0</v>
      </c>
      <c r="AE35" s="41">
        <f t="shared" si="10"/>
        <v>75</v>
      </c>
      <c r="AF35" s="41"/>
      <c r="AG35" s="41">
        <f>+IF(AD35&gt;0,INT(($AD$4-B35)/VLOOKUP($B$2,Segédlet!$A$23:$B$29,2,FALSE)),0)</f>
        <v>0</v>
      </c>
      <c r="AH35" s="47" t="str">
        <f t="shared" si="11"/>
        <v/>
      </c>
      <c r="AI35" s="39"/>
      <c r="AJ35" s="39">
        <f t="shared" si="12"/>
        <v>0</v>
      </c>
      <c r="AK35" s="209">
        <f t="shared" si="13"/>
        <v>0</v>
      </c>
    </row>
    <row r="36" spans="1:37" ht="15" hidden="1" customHeight="1">
      <c r="A36" s="191"/>
      <c r="B36" s="153" t="str">
        <f t="shared" si="2"/>
        <v/>
      </c>
      <c r="C36" s="154" t="str">
        <f t="shared" si="3"/>
        <v/>
      </c>
      <c r="D36" s="144"/>
      <c r="E36" s="145"/>
      <c r="F36" s="146"/>
      <c r="G36" s="147"/>
      <c r="H36" s="148"/>
      <c r="I36" s="158"/>
      <c r="J36" s="159"/>
      <c r="K36" s="178"/>
      <c r="L36" s="162"/>
      <c r="M36" s="162"/>
      <c r="N36" s="120"/>
      <c r="O36" s="116"/>
      <c r="P36" s="116"/>
      <c r="Q36" s="116"/>
      <c r="R36" s="116"/>
      <c r="S36" s="116"/>
      <c r="T36" s="226"/>
      <c r="U36" s="149">
        <f t="shared" si="5"/>
        <v>0</v>
      </c>
      <c r="V36" s="123"/>
      <c r="W36" s="156"/>
      <c r="X36" s="161"/>
      <c r="Y36" s="150">
        <f t="shared" si="6"/>
        <v>0</v>
      </c>
      <c r="Z36" s="155">
        <f t="shared" si="14"/>
        <v>0</v>
      </c>
      <c r="AA36" s="152">
        <f t="shared" si="8"/>
        <v>0</v>
      </c>
      <c r="AB36" s="50" t="str">
        <f t="shared" si="9"/>
        <v>F1C</v>
      </c>
      <c r="AC36" s="50" t="s">
        <v>609</v>
      </c>
      <c r="AD36" s="41">
        <f>+IF(AND(OR(B36&lt;=$AG$4,U36=$U$6),B36&lt;15),ROUNDUP(AVERAGEIFS(Segédlet!$B$6:$B$19,Segédlet!$A$6:$A$19,"&gt;="&amp;$B36,Segédlet!$A$6:$A$19,"&lt;"&amp;($B36+$AE36)),0),0)</f>
        <v>0</v>
      </c>
      <c r="AE36" s="41">
        <f t="shared" si="10"/>
        <v>75</v>
      </c>
      <c r="AF36" s="41"/>
      <c r="AG36" s="41">
        <f>+IF(AD36&gt;0,INT(($AD$4-B36)/VLOOKUP($B$2,Segédlet!$A$23:$B$29,2,FALSE)),0)</f>
        <v>0</v>
      </c>
      <c r="AH36" s="47" t="str">
        <f t="shared" si="11"/>
        <v/>
      </c>
      <c r="AI36" s="39"/>
      <c r="AJ36" s="39">
        <f t="shared" si="12"/>
        <v>0</v>
      </c>
      <c r="AK36" s="209">
        <f t="shared" si="13"/>
        <v>0</v>
      </c>
    </row>
    <row r="37" spans="1:37" ht="15" hidden="1" customHeight="1">
      <c r="A37" s="191"/>
      <c r="B37" s="153" t="str">
        <f t="shared" si="2"/>
        <v/>
      </c>
      <c r="C37" s="154" t="str">
        <f t="shared" si="3"/>
        <v/>
      </c>
      <c r="D37" s="144"/>
      <c r="E37" s="145"/>
      <c r="F37" s="146"/>
      <c r="G37" s="147"/>
      <c r="H37" s="148"/>
      <c r="I37" s="158"/>
      <c r="J37" s="159"/>
      <c r="K37" s="178"/>
      <c r="L37" s="162"/>
      <c r="M37" s="162"/>
      <c r="N37" s="120"/>
      <c r="O37" s="116"/>
      <c r="P37" s="116"/>
      <c r="Q37" s="116"/>
      <c r="R37" s="116"/>
      <c r="S37" s="116"/>
      <c r="T37" s="226"/>
      <c r="U37" s="149">
        <f t="shared" si="5"/>
        <v>0</v>
      </c>
      <c r="V37" s="123"/>
      <c r="W37" s="156"/>
      <c r="X37" s="161"/>
      <c r="Y37" s="150">
        <f t="shared" si="6"/>
        <v>0</v>
      </c>
      <c r="Z37" s="155">
        <f t="shared" si="14"/>
        <v>0</v>
      </c>
      <c r="AA37" s="152">
        <f t="shared" si="8"/>
        <v>0</v>
      </c>
      <c r="AB37" s="50" t="str">
        <f t="shared" si="9"/>
        <v>F1C</v>
      </c>
      <c r="AC37" s="50" t="s">
        <v>609</v>
      </c>
      <c r="AD37" s="41">
        <f>+IF(AND(OR(B37&lt;=$AG$4,U37=$U$6),B37&lt;15),ROUNDUP(AVERAGEIFS(Segédlet!$B$6:$B$19,Segédlet!$A$6:$A$19,"&gt;="&amp;$B37,Segédlet!$A$6:$A$19,"&lt;"&amp;($B37+$AE37)),0),0)</f>
        <v>0</v>
      </c>
      <c r="AE37" s="41">
        <f t="shared" si="10"/>
        <v>75</v>
      </c>
      <c r="AF37" s="41"/>
      <c r="AG37" s="41">
        <f>+IF(AD37&gt;0,INT(($AD$4-B37)/VLOOKUP($B$2,Segédlet!$A$23:$B$29,2,FALSE)),0)</f>
        <v>0</v>
      </c>
      <c r="AH37" s="47" t="str">
        <f t="shared" si="11"/>
        <v/>
      </c>
      <c r="AI37" s="39"/>
      <c r="AJ37" s="39">
        <f t="shared" si="12"/>
        <v>0</v>
      </c>
      <c r="AK37" s="209">
        <f t="shared" si="13"/>
        <v>0</v>
      </c>
    </row>
    <row r="38" spans="1:37" ht="15" hidden="1" customHeight="1">
      <c r="A38" s="191"/>
      <c r="B38" s="153" t="str">
        <f t="shared" ref="B38:B70" si="15">+IF(Y38&gt;0,_xlfn.RANK.EQ(Y38,$Y$7:$Y$101),"")</f>
        <v/>
      </c>
      <c r="C38" s="154" t="str">
        <f t="shared" ref="C38:C70" si="16">IF(H38="J",_xlfn.RANK.EQ(AJ38,$AJ$7:$AJ$101),"")</f>
        <v/>
      </c>
      <c r="D38" s="144"/>
      <c r="E38" s="145"/>
      <c r="F38" s="146"/>
      <c r="G38" s="147"/>
      <c r="H38" s="148"/>
      <c r="I38" s="158"/>
      <c r="J38" s="159"/>
      <c r="K38" s="178"/>
      <c r="L38" s="162"/>
      <c r="M38" s="162"/>
      <c r="N38" s="120"/>
      <c r="O38" s="116"/>
      <c r="P38" s="116"/>
      <c r="Q38" s="116"/>
      <c r="R38" s="116"/>
      <c r="S38" s="116"/>
      <c r="T38" s="226"/>
      <c r="U38" s="149">
        <f t="shared" ref="U38:U101" si="17">SUM(N38:T38)</f>
        <v>0</v>
      </c>
      <c r="V38" s="123"/>
      <c r="W38" s="156"/>
      <c r="X38" s="161"/>
      <c r="Y38" s="150">
        <f t="shared" ref="Y38:Y70" si="18">+U38+V38+W38+X38</f>
        <v>0</v>
      </c>
      <c r="Z38" s="155">
        <f t="shared" ref="Z38:Z71" si="19">+AD38+AG38</f>
        <v>0</v>
      </c>
      <c r="AA38" s="152">
        <f t="shared" ref="AA38:AA70" si="20">+U38/IF($U$6&gt;450,$U$6,450)</f>
        <v>0</v>
      </c>
      <c r="AB38" s="50" t="str">
        <f t="shared" ref="AB38:AB71" si="21">$B$2</f>
        <v>F1C</v>
      </c>
      <c r="AC38" s="50" t="s">
        <v>609</v>
      </c>
      <c r="AD38" s="41">
        <f>+IF(AND(OR(B38&lt;=$AG$4,U38=$U$6),B38&lt;15),ROUNDUP(AVERAGEIFS(Segédlet!$B$6:$B$19,Segédlet!$A$6:$A$19,"&gt;="&amp;$B38,Segédlet!$A$6:$A$19,"&lt;"&amp;($B38+$AE38)),0),0)</f>
        <v>0</v>
      </c>
      <c r="AE38" s="41">
        <f t="shared" ref="AE38:AE70" si="22">+COUNTIF($B$7:$B$101,B38)</f>
        <v>75</v>
      </c>
      <c r="AF38" s="41"/>
      <c r="AG38" s="41">
        <f>+IF(AD38&gt;0,INT(($AD$4-B38)/VLOOKUP($B$2,Segédlet!$A$23:$B$29,2,FALSE)),0)</f>
        <v>0</v>
      </c>
      <c r="AH38" s="47" t="str">
        <f t="shared" ref="AH38:AH70" si="23">IF($U38=0,"",$AA38)</f>
        <v/>
      </c>
      <c r="AI38" s="39"/>
      <c r="AJ38" s="39">
        <f t="shared" ref="AJ38:AJ75" si="24">+IF(H38="J",Y38,0)</f>
        <v>0</v>
      </c>
      <c r="AK38" s="209">
        <f t="shared" ref="AK38:AK71" si="25">U38/$U$6</f>
        <v>0</v>
      </c>
    </row>
    <row r="39" spans="1:37" ht="15" hidden="1" customHeight="1">
      <c r="A39" s="191"/>
      <c r="B39" s="153" t="str">
        <f t="shared" si="15"/>
        <v/>
      </c>
      <c r="C39" s="154" t="str">
        <f t="shared" si="16"/>
        <v/>
      </c>
      <c r="D39" s="144"/>
      <c r="E39" s="145"/>
      <c r="F39" s="146"/>
      <c r="G39" s="147"/>
      <c r="H39" s="148"/>
      <c r="I39" s="158"/>
      <c r="J39" s="159"/>
      <c r="K39" s="178"/>
      <c r="L39" s="162"/>
      <c r="M39" s="162"/>
      <c r="N39" s="120"/>
      <c r="O39" s="116"/>
      <c r="P39" s="116"/>
      <c r="Q39" s="116"/>
      <c r="R39" s="116"/>
      <c r="S39" s="116"/>
      <c r="T39" s="226"/>
      <c r="U39" s="149">
        <f t="shared" si="17"/>
        <v>0</v>
      </c>
      <c r="V39" s="123"/>
      <c r="W39" s="156"/>
      <c r="X39" s="161"/>
      <c r="Y39" s="150">
        <f t="shared" si="18"/>
        <v>0</v>
      </c>
      <c r="Z39" s="155">
        <f t="shared" si="19"/>
        <v>0</v>
      </c>
      <c r="AA39" s="152">
        <f t="shared" si="20"/>
        <v>0</v>
      </c>
      <c r="AB39" s="50" t="str">
        <f t="shared" si="21"/>
        <v>F1C</v>
      </c>
      <c r="AC39" s="50" t="s">
        <v>609</v>
      </c>
      <c r="AD39" s="41">
        <f>+IF(AND(OR(B39&lt;=$AG$4,U39=$U$6),B39&lt;15),ROUNDUP(AVERAGEIFS(Segédlet!$B$6:$B$19,Segédlet!$A$6:$A$19,"&gt;="&amp;$B39,Segédlet!$A$6:$A$19,"&lt;"&amp;($B39+$AE39)),0),0)</f>
        <v>0</v>
      </c>
      <c r="AE39" s="41">
        <f t="shared" si="22"/>
        <v>75</v>
      </c>
      <c r="AF39" s="41"/>
      <c r="AG39" s="41">
        <f>+IF(AD39&gt;0,INT(($AD$4-B39)/VLOOKUP($B$2,Segédlet!$A$23:$B$29,2,FALSE)),0)</f>
        <v>0</v>
      </c>
      <c r="AH39" s="47" t="str">
        <f t="shared" si="23"/>
        <v/>
      </c>
      <c r="AI39" s="39"/>
      <c r="AJ39" s="39">
        <f t="shared" si="24"/>
        <v>0</v>
      </c>
      <c r="AK39" s="209">
        <f t="shared" si="25"/>
        <v>0</v>
      </c>
    </row>
    <row r="40" spans="1:37" ht="15" hidden="1" customHeight="1">
      <c r="A40" s="191"/>
      <c r="B40" s="153" t="str">
        <f t="shared" si="15"/>
        <v/>
      </c>
      <c r="C40" s="154" t="str">
        <f t="shared" si="16"/>
        <v/>
      </c>
      <c r="D40" s="144"/>
      <c r="E40" s="145"/>
      <c r="F40" s="146"/>
      <c r="G40" s="147"/>
      <c r="H40" s="148"/>
      <c r="I40" s="158"/>
      <c r="J40" s="159"/>
      <c r="K40" s="178"/>
      <c r="L40" s="162"/>
      <c r="M40" s="162"/>
      <c r="N40" s="120"/>
      <c r="O40" s="116"/>
      <c r="P40" s="116"/>
      <c r="Q40" s="116"/>
      <c r="R40" s="116"/>
      <c r="S40" s="116"/>
      <c r="T40" s="226"/>
      <c r="U40" s="149">
        <f t="shared" si="17"/>
        <v>0</v>
      </c>
      <c r="V40" s="123"/>
      <c r="W40" s="156"/>
      <c r="X40" s="161"/>
      <c r="Y40" s="150">
        <f t="shared" si="18"/>
        <v>0</v>
      </c>
      <c r="Z40" s="155">
        <f t="shared" si="19"/>
        <v>0</v>
      </c>
      <c r="AA40" s="152">
        <f t="shared" si="20"/>
        <v>0</v>
      </c>
      <c r="AB40" s="50" t="str">
        <f t="shared" si="21"/>
        <v>F1C</v>
      </c>
      <c r="AC40" s="50" t="s">
        <v>609</v>
      </c>
      <c r="AD40" s="41">
        <f>+IF(AND(OR(B40&lt;=$AG$4,U40=$U$6),B40&lt;15),ROUNDUP(AVERAGEIFS(Segédlet!$B$6:$B$19,Segédlet!$A$6:$A$19,"&gt;="&amp;$B40,Segédlet!$A$6:$A$19,"&lt;"&amp;($B40+$AE40)),0),0)</f>
        <v>0</v>
      </c>
      <c r="AE40" s="41">
        <f t="shared" si="22"/>
        <v>75</v>
      </c>
      <c r="AF40" s="41"/>
      <c r="AG40" s="41">
        <f>+IF(AD40&gt;0,INT(($AD$4-B40)/VLOOKUP($B$2,Segédlet!$A$23:$B$29,2,FALSE)),0)</f>
        <v>0</v>
      </c>
      <c r="AH40" s="47" t="str">
        <f t="shared" si="23"/>
        <v/>
      </c>
      <c r="AI40" s="39"/>
      <c r="AJ40" s="39">
        <f t="shared" si="24"/>
        <v>0</v>
      </c>
      <c r="AK40" s="209">
        <f t="shared" si="25"/>
        <v>0</v>
      </c>
    </row>
    <row r="41" spans="1:37" ht="15" hidden="1" customHeight="1">
      <c r="A41" s="191"/>
      <c r="B41" s="153" t="str">
        <f t="shared" si="15"/>
        <v/>
      </c>
      <c r="C41" s="154" t="str">
        <f t="shared" si="16"/>
        <v/>
      </c>
      <c r="D41" s="144"/>
      <c r="E41" s="145"/>
      <c r="F41" s="146"/>
      <c r="G41" s="147"/>
      <c r="H41" s="148"/>
      <c r="I41" s="158"/>
      <c r="J41" s="159"/>
      <c r="K41" s="178"/>
      <c r="L41" s="162"/>
      <c r="M41" s="162"/>
      <c r="N41" s="120"/>
      <c r="O41" s="116"/>
      <c r="P41" s="116"/>
      <c r="Q41" s="116"/>
      <c r="R41" s="116"/>
      <c r="S41" s="116"/>
      <c r="T41" s="226"/>
      <c r="U41" s="149">
        <f t="shared" si="17"/>
        <v>0</v>
      </c>
      <c r="V41" s="123"/>
      <c r="W41" s="156"/>
      <c r="X41" s="161"/>
      <c r="Y41" s="150">
        <f t="shared" si="18"/>
        <v>0</v>
      </c>
      <c r="Z41" s="155">
        <f t="shared" si="19"/>
        <v>0</v>
      </c>
      <c r="AA41" s="152">
        <f t="shared" si="20"/>
        <v>0</v>
      </c>
      <c r="AB41" s="50" t="str">
        <f t="shared" si="21"/>
        <v>F1C</v>
      </c>
      <c r="AC41" s="50" t="s">
        <v>609</v>
      </c>
      <c r="AD41" s="41">
        <f>+IF(AND(OR(B41&lt;=$AG$4,U41=$U$6),B41&lt;15),ROUNDUP(AVERAGEIFS(Segédlet!$B$6:$B$19,Segédlet!$A$6:$A$19,"&gt;="&amp;$B41,Segédlet!$A$6:$A$19,"&lt;"&amp;($B41+$AE41)),0),0)</f>
        <v>0</v>
      </c>
      <c r="AE41" s="41">
        <f t="shared" si="22"/>
        <v>75</v>
      </c>
      <c r="AF41" s="41"/>
      <c r="AG41" s="41">
        <f>+IF(AD41&gt;0,INT(($AD$4-B41)/VLOOKUP($B$2,Segédlet!$A$23:$B$29,2,FALSE)),0)</f>
        <v>0</v>
      </c>
      <c r="AH41" s="47" t="str">
        <f t="shared" si="23"/>
        <v/>
      </c>
      <c r="AI41" s="39"/>
      <c r="AJ41" s="39">
        <f t="shared" si="24"/>
        <v>0</v>
      </c>
      <c r="AK41" s="209">
        <f t="shared" si="25"/>
        <v>0</v>
      </c>
    </row>
    <row r="42" spans="1:37" ht="15" hidden="1" customHeight="1">
      <c r="A42" s="191"/>
      <c r="B42" s="153" t="str">
        <f t="shared" si="15"/>
        <v/>
      </c>
      <c r="C42" s="154" t="str">
        <f t="shared" si="16"/>
        <v/>
      </c>
      <c r="D42" s="144"/>
      <c r="E42" s="145"/>
      <c r="F42" s="146"/>
      <c r="G42" s="147"/>
      <c r="H42" s="148"/>
      <c r="I42" s="158"/>
      <c r="J42" s="159"/>
      <c r="K42" s="178"/>
      <c r="L42" s="162"/>
      <c r="M42" s="162"/>
      <c r="N42" s="120"/>
      <c r="O42" s="116"/>
      <c r="P42" s="116"/>
      <c r="Q42" s="116"/>
      <c r="R42" s="116"/>
      <c r="S42" s="116"/>
      <c r="T42" s="226"/>
      <c r="U42" s="149">
        <f t="shared" si="17"/>
        <v>0</v>
      </c>
      <c r="V42" s="123"/>
      <c r="W42" s="156"/>
      <c r="X42" s="161"/>
      <c r="Y42" s="150">
        <f t="shared" si="18"/>
        <v>0</v>
      </c>
      <c r="Z42" s="155">
        <f t="shared" si="19"/>
        <v>0</v>
      </c>
      <c r="AA42" s="152">
        <f t="shared" si="20"/>
        <v>0</v>
      </c>
      <c r="AB42" s="50" t="str">
        <f t="shared" si="21"/>
        <v>F1C</v>
      </c>
      <c r="AC42" s="50" t="s">
        <v>609</v>
      </c>
      <c r="AD42" s="41">
        <f>+IF(AND(OR(B42&lt;=$AG$4,U42=$U$6),B42&lt;15),ROUNDUP(AVERAGEIFS(Segédlet!$B$6:$B$19,Segédlet!$A$6:$A$19,"&gt;="&amp;$B42,Segédlet!$A$6:$A$19,"&lt;"&amp;($B42+$AE42)),0),0)</f>
        <v>0</v>
      </c>
      <c r="AE42" s="41">
        <f t="shared" si="22"/>
        <v>75</v>
      </c>
      <c r="AF42" s="41"/>
      <c r="AG42" s="41">
        <f>+IF(AD42&gt;0,INT(($AD$4-B42)/VLOOKUP($B$2,Segédlet!$A$23:$B$29,2,FALSE)),0)</f>
        <v>0</v>
      </c>
      <c r="AH42" s="47" t="str">
        <f t="shared" si="23"/>
        <v/>
      </c>
      <c r="AI42" s="39"/>
      <c r="AJ42" s="39">
        <f t="shared" si="24"/>
        <v>0</v>
      </c>
      <c r="AK42" s="209">
        <f t="shared" si="25"/>
        <v>0</v>
      </c>
    </row>
    <row r="43" spans="1:37" ht="15" hidden="1" customHeight="1">
      <c r="A43" s="191"/>
      <c r="B43" s="153" t="str">
        <f t="shared" si="15"/>
        <v/>
      </c>
      <c r="C43" s="154" t="str">
        <f t="shared" si="16"/>
        <v/>
      </c>
      <c r="D43" s="144"/>
      <c r="E43" s="145"/>
      <c r="F43" s="146"/>
      <c r="G43" s="147"/>
      <c r="H43" s="148"/>
      <c r="I43" s="158"/>
      <c r="J43" s="159"/>
      <c r="K43" s="178"/>
      <c r="L43" s="162"/>
      <c r="M43" s="162"/>
      <c r="N43" s="120"/>
      <c r="O43" s="116"/>
      <c r="P43" s="116"/>
      <c r="Q43" s="116"/>
      <c r="R43" s="116"/>
      <c r="S43" s="116"/>
      <c r="T43" s="226"/>
      <c r="U43" s="149">
        <f t="shared" si="17"/>
        <v>0</v>
      </c>
      <c r="V43" s="123"/>
      <c r="W43" s="156"/>
      <c r="X43" s="161"/>
      <c r="Y43" s="150">
        <f t="shared" si="18"/>
        <v>0</v>
      </c>
      <c r="Z43" s="155">
        <f t="shared" si="19"/>
        <v>0</v>
      </c>
      <c r="AA43" s="152">
        <f t="shared" si="20"/>
        <v>0</v>
      </c>
      <c r="AB43" s="50" t="str">
        <f t="shared" si="21"/>
        <v>F1C</v>
      </c>
      <c r="AC43" s="50" t="s">
        <v>609</v>
      </c>
      <c r="AD43" s="41">
        <f>+IF(AND(OR(B43&lt;=$AG$4,U43=$U$6),B43&lt;15),ROUNDUP(AVERAGEIFS(Segédlet!$B$6:$B$19,Segédlet!$A$6:$A$19,"&gt;="&amp;$B43,Segédlet!$A$6:$A$19,"&lt;"&amp;($B43+$AE43)),0),0)</f>
        <v>0</v>
      </c>
      <c r="AE43" s="41">
        <f t="shared" si="22"/>
        <v>75</v>
      </c>
      <c r="AF43" s="41"/>
      <c r="AG43" s="41">
        <f>+IF(AD43&gt;0,INT(($AD$4-B43)/VLOOKUP($B$2,Segédlet!$A$23:$B$29,2,FALSE)),0)</f>
        <v>0</v>
      </c>
      <c r="AH43" s="47" t="str">
        <f t="shared" si="23"/>
        <v/>
      </c>
      <c r="AI43" s="39"/>
      <c r="AJ43" s="39">
        <f t="shared" si="24"/>
        <v>0</v>
      </c>
      <c r="AK43" s="209">
        <f t="shared" si="25"/>
        <v>0</v>
      </c>
    </row>
    <row r="44" spans="1:37" ht="15" hidden="1" customHeight="1">
      <c r="A44" s="191"/>
      <c r="B44" s="153" t="str">
        <f t="shared" si="15"/>
        <v/>
      </c>
      <c r="C44" s="154" t="str">
        <f t="shared" si="16"/>
        <v/>
      </c>
      <c r="D44" s="144"/>
      <c r="E44" s="145"/>
      <c r="F44" s="146"/>
      <c r="G44" s="147"/>
      <c r="H44" s="148"/>
      <c r="I44" s="158"/>
      <c r="J44" s="159"/>
      <c r="K44" s="178"/>
      <c r="L44" s="162"/>
      <c r="M44" s="162"/>
      <c r="N44" s="120"/>
      <c r="O44" s="116"/>
      <c r="P44" s="116"/>
      <c r="Q44" s="116"/>
      <c r="R44" s="116"/>
      <c r="S44" s="116"/>
      <c r="T44" s="226"/>
      <c r="U44" s="149">
        <f t="shared" si="17"/>
        <v>0</v>
      </c>
      <c r="V44" s="123"/>
      <c r="W44" s="156"/>
      <c r="X44" s="161"/>
      <c r="Y44" s="150">
        <f t="shared" si="18"/>
        <v>0</v>
      </c>
      <c r="Z44" s="155">
        <f t="shared" si="19"/>
        <v>0</v>
      </c>
      <c r="AA44" s="152">
        <f t="shared" si="20"/>
        <v>0</v>
      </c>
      <c r="AB44" s="50" t="str">
        <f t="shared" si="21"/>
        <v>F1C</v>
      </c>
      <c r="AC44" s="50" t="s">
        <v>609</v>
      </c>
      <c r="AD44" s="41">
        <f>+IF(AND(OR(B44&lt;=$AG$4,U44=$U$6),B44&lt;15),ROUNDUP(AVERAGEIFS(Segédlet!$B$6:$B$19,Segédlet!$A$6:$A$19,"&gt;="&amp;$B44,Segédlet!$A$6:$A$19,"&lt;"&amp;($B44+$AE44)),0),0)</f>
        <v>0</v>
      </c>
      <c r="AE44" s="41">
        <f t="shared" si="22"/>
        <v>75</v>
      </c>
      <c r="AF44" s="41"/>
      <c r="AG44" s="41">
        <f>+IF(AD44&gt;0,INT(($AD$4-B44)/VLOOKUP($B$2,Segédlet!$A$23:$B$29,2,FALSE)),0)</f>
        <v>0</v>
      </c>
      <c r="AH44" s="47" t="str">
        <f t="shared" si="23"/>
        <v/>
      </c>
      <c r="AI44" s="39"/>
      <c r="AJ44" s="39">
        <f t="shared" si="24"/>
        <v>0</v>
      </c>
      <c r="AK44" s="209">
        <f t="shared" si="25"/>
        <v>0</v>
      </c>
    </row>
    <row r="45" spans="1:37" ht="15" hidden="1" customHeight="1">
      <c r="A45" s="191"/>
      <c r="B45" s="153" t="str">
        <f t="shared" si="15"/>
        <v/>
      </c>
      <c r="C45" s="154" t="str">
        <f t="shared" si="16"/>
        <v/>
      </c>
      <c r="D45" s="144"/>
      <c r="E45" s="145"/>
      <c r="F45" s="146"/>
      <c r="G45" s="147"/>
      <c r="H45" s="148"/>
      <c r="I45" s="158"/>
      <c r="J45" s="159"/>
      <c r="K45" s="178"/>
      <c r="L45" s="162"/>
      <c r="M45" s="162"/>
      <c r="N45" s="120"/>
      <c r="O45" s="116"/>
      <c r="P45" s="116"/>
      <c r="Q45" s="116"/>
      <c r="R45" s="116"/>
      <c r="S45" s="116"/>
      <c r="T45" s="226"/>
      <c r="U45" s="149">
        <f t="shared" si="17"/>
        <v>0</v>
      </c>
      <c r="V45" s="123"/>
      <c r="W45" s="156"/>
      <c r="X45" s="161"/>
      <c r="Y45" s="150">
        <f t="shared" si="18"/>
        <v>0</v>
      </c>
      <c r="Z45" s="155">
        <f t="shared" si="19"/>
        <v>0</v>
      </c>
      <c r="AA45" s="152">
        <f t="shared" si="20"/>
        <v>0</v>
      </c>
      <c r="AB45" s="50" t="str">
        <f t="shared" si="21"/>
        <v>F1C</v>
      </c>
      <c r="AC45" s="50" t="s">
        <v>609</v>
      </c>
      <c r="AD45" s="41">
        <f>+IF(AND(OR(B45&lt;=$AG$4,U45=$U$6),B45&lt;15),ROUNDUP(AVERAGEIFS(Segédlet!$B$6:$B$19,Segédlet!$A$6:$A$19,"&gt;="&amp;$B45,Segédlet!$A$6:$A$19,"&lt;"&amp;($B45+$AE45)),0),0)</f>
        <v>0</v>
      </c>
      <c r="AE45" s="41">
        <f t="shared" si="22"/>
        <v>75</v>
      </c>
      <c r="AF45" s="41"/>
      <c r="AG45" s="41">
        <f>+IF(AD45&gt;0,INT(($AD$4-B45)/VLOOKUP($B$2,Segédlet!$A$23:$B$29,2,FALSE)),0)</f>
        <v>0</v>
      </c>
      <c r="AH45" s="47" t="str">
        <f t="shared" si="23"/>
        <v/>
      </c>
      <c r="AI45" s="39"/>
      <c r="AJ45" s="39">
        <f t="shared" si="24"/>
        <v>0</v>
      </c>
      <c r="AK45" s="209">
        <f t="shared" si="25"/>
        <v>0</v>
      </c>
    </row>
    <row r="46" spans="1:37" ht="15" hidden="1" customHeight="1">
      <c r="A46" s="191"/>
      <c r="B46" s="153" t="str">
        <f t="shared" si="15"/>
        <v/>
      </c>
      <c r="C46" s="154" t="str">
        <f t="shared" si="16"/>
        <v/>
      </c>
      <c r="D46" s="144"/>
      <c r="E46" s="145"/>
      <c r="F46" s="146"/>
      <c r="G46" s="147"/>
      <c r="H46" s="148"/>
      <c r="I46" s="158"/>
      <c r="J46" s="159"/>
      <c r="K46" s="178"/>
      <c r="L46" s="162"/>
      <c r="M46" s="162"/>
      <c r="N46" s="120"/>
      <c r="O46" s="116"/>
      <c r="P46" s="116"/>
      <c r="Q46" s="116"/>
      <c r="R46" s="116"/>
      <c r="S46" s="116"/>
      <c r="T46" s="226"/>
      <c r="U46" s="149">
        <f t="shared" si="17"/>
        <v>0</v>
      </c>
      <c r="V46" s="123"/>
      <c r="W46" s="156"/>
      <c r="X46" s="161"/>
      <c r="Y46" s="150">
        <f t="shared" si="18"/>
        <v>0</v>
      </c>
      <c r="Z46" s="155">
        <f t="shared" si="19"/>
        <v>0</v>
      </c>
      <c r="AA46" s="152">
        <f t="shared" si="20"/>
        <v>0</v>
      </c>
      <c r="AB46" s="50" t="str">
        <f t="shared" si="21"/>
        <v>F1C</v>
      </c>
      <c r="AC46" s="50" t="s">
        <v>609</v>
      </c>
      <c r="AD46" s="41">
        <f>+IF(AND(OR(B46&lt;=$AG$4,U46=$U$6),B46&lt;15),ROUNDUP(AVERAGEIFS(Segédlet!$B$6:$B$19,Segédlet!$A$6:$A$19,"&gt;="&amp;$B46,Segédlet!$A$6:$A$19,"&lt;"&amp;($B46+$AE46)),0),0)</f>
        <v>0</v>
      </c>
      <c r="AE46" s="41">
        <f t="shared" si="22"/>
        <v>75</v>
      </c>
      <c r="AF46" s="41"/>
      <c r="AG46" s="41">
        <f>+IF(AD46&gt;0,INT(($AD$4-B46)/VLOOKUP($B$2,Segédlet!$A$23:$B$29,2,FALSE)),0)</f>
        <v>0</v>
      </c>
      <c r="AH46" s="47" t="str">
        <f t="shared" si="23"/>
        <v/>
      </c>
      <c r="AI46" s="39"/>
      <c r="AJ46" s="39">
        <f t="shared" si="24"/>
        <v>0</v>
      </c>
      <c r="AK46" s="209">
        <f t="shared" si="25"/>
        <v>0</v>
      </c>
    </row>
    <row r="47" spans="1:37" ht="15" hidden="1" customHeight="1">
      <c r="A47" s="191"/>
      <c r="B47" s="153" t="str">
        <f t="shared" si="15"/>
        <v/>
      </c>
      <c r="C47" s="154" t="str">
        <f t="shared" si="16"/>
        <v/>
      </c>
      <c r="D47" s="144"/>
      <c r="E47" s="145"/>
      <c r="F47" s="146"/>
      <c r="G47" s="147"/>
      <c r="H47" s="148"/>
      <c r="I47" s="158"/>
      <c r="J47" s="159"/>
      <c r="K47" s="178"/>
      <c r="L47" s="162"/>
      <c r="M47" s="162"/>
      <c r="N47" s="120"/>
      <c r="O47" s="116"/>
      <c r="P47" s="116"/>
      <c r="Q47" s="116"/>
      <c r="R47" s="116"/>
      <c r="S47" s="116"/>
      <c r="T47" s="226"/>
      <c r="U47" s="149">
        <f t="shared" si="17"/>
        <v>0</v>
      </c>
      <c r="V47" s="123"/>
      <c r="W47" s="156"/>
      <c r="X47" s="161"/>
      <c r="Y47" s="150">
        <f t="shared" si="18"/>
        <v>0</v>
      </c>
      <c r="Z47" s="155">
        <f t="shared" si="19"/>
        <v>0</v>
      </c>
      <c r="AA47" s="152">
        <f t="shared" si="20"/>
        <v>0</v>
      </c>
      <c r="AB47" s="50" t="str">
        <f t="shared" si="21"/>
        <v>F1C</v>
      </c>
      <c r="AC47" s="50" t="s">
        <v>609</v>
      </c>
      <c r="AD47" s="41">
        <f>+IF(AND(OR(B47&lt;=$AG$4,U47=$U$6),B47&lt;15),ROUNDUP(AVERAGEIFS(Segédlet!$B$6:$B$19,Segédlet!$A$6:$A$19,"&gt;="&amp;$B47,Segédlet!$A$6:$A$19,"&lt;"&amp;($B47+$AE47)),0),0)</f>
        <v>0</v>
      </c>
      <c r="AE47" s="41">
        <f t="shared" si="22"/>
        <v>75</v>
      </c>
      <c r="AF47" s="41"/>
      <c r="AG47" s="41">
        <f>+IF(AD47&gt;0,INT(($AD$4-B47)/VLOOKUP($B$2,Segédlet!$A$23:$B$29,2,FALSE)),0)</f>
        <v>0</v>
      </c>
      <c r="AH47" s="47" t="str">
        <f t="shared" si="23"/>
        <v/>
      </c>
      <c r="AI47" s="39"/>
      <c r="AJ47" s="39">
        <f t="shared" si="24"/>
        <v>0</v>
      </c>
      <c r="AK47" s="209">
        <f t="shared" si="25"/>
        <v>0</v>
      </c>
    </row>
    <row r="48" spans="1:37" ht="15" hidden="1" customHeight="1">
      <c r="A48" s="191"/>
      <c r="B48" s="153" t="str">
        <f t="shared" si="15"/>
        <v/>
      </c>
      <c r="C48" s="154" t="str">
        <f t="shared" si="16"/>
        <v/>
      </c>
      <c r="D48" s="144"/>
      <c r="E48" s="145"/>
      <c r="F48" s="146"/>
      <c r="G48" s="147"/>
      <c r="H48" s="148"/>
      <c r="I48" s="158"/>
      <c r="J48" s="159"/>
      <c r="K48" s="178"/>
      <c r="L48" s="162"/>
      <c r="M48" s="162"/>
      <c r="N48" s="120"/>
      <c r="O48" s="116"/>
      <c r="P48" s="116"/>
      <c r="Q48" s="116"/>
      <c r="R48" s="116"/>
      <c r="S48" s="116"/>
      <c r="T48" s="226"/>
      <c r="U48" s="149">
        <f t="shared" si="17"/>
        <v>0</v>
      </c>
      <c r="V48" s="123"/>
      <c r="W48" s="156"/>
      <c r="X48" s="161"/>
      <c r="Y48" s="150">
        <f t="shared" si="18"/>
        <v>0</v>
      </c>
      <c r="Z48" s="155">
        <f t="shared" si="19"/>
        <v>0</v>
      </c>
      <c r="AA48" s="152">
        <f t="shared" si="20"/>
        <v>0</v>
      </c>
      <c r="AB48" s="50" t="str">
        <f t="shared" si="21"/>
        <v>F1C</v>
      </c>
      <c r="AC48" s="50" t="s">
        <v>609</v>
      </c>
      <c r="AD48" s="41">
        <f>+IF(AND(OR(B48&lt;=$AG$4,U48=$U$6),B48&lt;15),ROUNDUP(AVERAGEIFS(Segédlet!$B$6:$B$19,Segédlet!$A$6:$A$19,"&gt;="&amp;$B48,Segédlet!$A$6:$A$19,"&lt;"&amp;($B48+$AE48)),0),0)</f>
        <v>0</v>
      </c>
      <c r="AE48" s="41">
        <f t="shared" si="22"/>
        <v>75</v>
      </c>
      <c r="AF48" s="41"/>
      <c r="AG48" s="41">
        <f>+IF(AD48&gt;0,INT(($AD$4-B48)/VLOOKUP($B$2,Segédlet!$A$23:$B$29,2,FALSE)),0)</f>
        <v>0</v>
      </c>
      <c r="AH48" s="47" t="str">
        <f t="shared" si="23"/>
        <v/>
      </c>
      <c r="AI48" s="39"/>
      <c r="AJ48" s="39">
        <f t="shared" si="24"/>
        <v>0</v>
      </c>
      <c r="AK48" s="209">
        <f t="shared" si="25"/>
        <v>0</v>
      </c>
    </row>
    <row r="49" spans="1:37" ht="15" hidden="1" customHeight="1">
      <c r="A49" s="191"/>
      <c r="B49" s="153" t="str">
        <f t="shared" si="15"/>
        <v/>
      </c>
      <c r="C49" s="154" t="str">
        <f t="shared" si="16"/>
        <v/>
      </c>
      <c r="D49" s="144"/>
      <c r="E49" s="145"/>
      <c r="F49" s="146"/>
      <c r="G49" s="147"/>
      <c r="H49" s="148"/>
      <c r="I49" s="158"/>
      <c r="J49" s="159"/>
      <c r="K49" s="178"/>
      <c r="L49" s="162"/>
      <c r="M49" s="162"/>
      <c r="N49" s="120"/>
      <c r="O49" s="116"/>
      <c r="P49" s="116"/>
      <c r="Q49" s="116"/>
      <c r="R49" s="116"/>
      <c r="S49" s="116"/>
      <c r="T49" s="226"/>
      <c r="U49" s="149">
        <f t="shared" si="17"/>
        <v>0</v>
      </c>
      <c r="V49" s="123"/>
      <c r="W49" s="156"/>
      <c r="X49" s="161"/>
      <c r="Y49" s="150">
        <f t="shared" si="18"/>
        <v>0</v>
      </c>
      <c r="Z49" s="155">
        <f t="shared" si="19"/>
        <v>0</v>
      </c>
      <c r="AA49" s="152">
        <f t="shared" si="20"/>
        <v>0</v>
      </c>
      <c r="AB49" s="50" t="str">
        <f t="shared" si="21"/>
        <v>F1C</v>
      </c>
      <c r="AC49" s="50" t="s">
        <v>609</v>
      </c>
      <c r="AD49" s="41">
        <f>+IF(AND(OR(B49&lt;=$AG$4,U49=$U$6),B49&lt;15),ROUNDUP(AVERAGEIFS(Segédlet!$B$6:$B$19,Segédlet!$A$6:$A$19,"&gt;="&amp;$B49,Segédlet!$A$6:$A$19,"&lt;"&amp;($B49+$AE49)),0),0)</f>
        <v>0</v>
      </c>
      <c r="AE49" s="41">
        <f t="shared" si="22"/>
        <v>75</v>
      </c>
      <c r="AF49" s="41"/>
      <c r="AG49" s="41">
        <f>+IF(AD49&gt;0,INT(($AD$4-B49)/VLOOKUP($B$2,Segédlet!$A$23:$B$29,2,FALSE)),0)</f>
        <v>0</v>
      </c>
      <c r="AH49" s="47" t="str">
        <f t="shared" si="23"/>
        <v/>
      </c>
      <c r="AI49" s="39"/>
      <c r="AJ49" s="39">
        <f t="shared" si="24"/>
        <v>0</v>
      </c>
      <c r="AK49" s="209">
        <f t="shared" si="25"/>
        <v>0</v>
      </c>
    </row>
    <row r="50" spans="1:37" ht="15" hidden="1" customHeight="1">
      <c r="A50" s="191"/>
      <c r="B50" s="153" t="str">
        <f t="shared" si="15"/>
        <v/>
      </c>
      <c r="C50" s="154" t="str">
        <f t="shared" si="16"/>
        <v/>
      </c>
      <c r="D50" s="144"/>
      <c r="E50" s="145"/>
      <c r="F50" s="146"/>
      <c r="G50" s="147"/>
      <c r="H50" s="148"/>
      <c r="I50" s="158"/>
      <c r="J50" s="159"/>
      <c r="K50" s="178"/>
      <c r="L50" s="162"/>
      <c r="M50" s="162"/>
      <c r="N50" s="120"/>
      <c r="O50" s="116"/>
      <c r="P50" s="116"/>
      <c r="Q50" s="116"/>
      <c r="R50" s="116"/>
      <c r="S50" s="116"/>
      <c r="T50" s="226"/>
      <c r="U50" s="149">
        <f t="shared" si="17"/>
        <v>0</v>
      </c>
      <c r="V50" s="123"/>
      <c r="W50" s="156"/>
      <c r="X50" s="161"/>
      <c r="Y50" s="150">
        <f t="shared" si="18"/>
        <v>0</v>
      </c>
      <c r="Z50" s="155">
        <f t="shared" si="19"/>
        <v>0</v>
      </c>
      <c r="AA50" s="152">
        <f t="shared" si="20"/>
        <v>0</v>
      </c>
      <c r="AB50" s="50" t="str">
        <f t="shared" si="21"/>
        <v>F1C</v>
      </c>
      <c r="AC50" s="50" t="s">
        <v>609</v>
      </c>
      <c r="AD50" s="41">
        <f>+IF(AND(OR(B50&lt;=$AG$4,U50=$U$6),B50&lt;15),ROUNDUP(AVERAGEIFS(Segédlet!$B$6:$B$19,Segédlet!$A$6:$A$19,"&gt;="&amp;$B50,Segédlet!$A$6:$A$19,"&lt;"&amp;($B50+$AE50)),0),0)</f>
        <v>0</v>
      </c>
      <c r="AE50" s="41">
        <f t="shared" si="22"/>
        <v>75</v>
      </c>
      <c r="AF50" s="41"/>
      <c r="AG50" s="41">
        <f>+IF(AD50&gt;0,INT(($AD$4-B50)/VLOOKUP($B$2,Segédlet!$A$23:$B$29,2,FALSE)),0)</f>
        <v>0</v>
      </c>
      <c r="AH50" s="47" t="str">
        <f t="shared" si="23"/>
        <v/>
      </c>
      <c r="AI50" s="39"/>
      <c r="AJ50" s="39">
        <f t="shared" si="24"/>
        <v>0</v>
      </c>
      <c r="AK50" s="209">
        <f t="shared" si="25"/>
        <v>0</v>
      </c>
    </row>
    <row r="51" spans="1:37" ht="15" hidden="1" customHeight="1">
      <c r="A51" s="191"/>
      <c r="B51" s="153" t="str">
        <f t="shared" si="15"/>
        <v/>
      </c>
      <c r="C51" s="154" t="str">
        <f t="shared" si="16"/>
        <v/>
      </c>
      <c r="D51" s="144"/>
      <c r="E51" s="145"/>
      <c r="F51" s="146"/>
      <c r="G51" s="147"/>
      <c r="H51" s="148"/>
      <c r="I51" s="158"/>
      <c r="J51" s="159"/>
      <c r="K51" s="178"/>
      <c r="L51" s="162"/>
      <c r="M51" s="162"/>
      <c r="N51" s="120"/>
      <c r="O51" s="116"/>
      <c r="P51" s="116"/>
      <c r="Q51" s="116"/>
      <c r="R51" s="116"/>
      <c r="S51" s="116"/>
      <c r="T51" s="226"/>
      <c r="U51" s="149">
        <f t="shared" si="17"/>
        <v>0</v>
      </c>
      <c r="V51" s="123"/>
      <c r="W51" s="156"/>
      <c r="X51" s="161"/>
      <c r="Y51" s="150">
        <f t="shared" si="18"/>
        <v>0</v>
      </c>
      <c r="Z51" s="155">
        <f t="shared" si="19"/>
        <v>0</v>
      </c>
      <c r="AA51" s="152">
        <f t="shared" si="20"/>
        <v>0</v>
      </c>
      <c r="AB51" s="50" t="str">
        <f t="shared" si="21"/>
        <v>F1C</v>
      </c>
      <c r="AC51" s="50" t="s">
        <v>609</v>
      </c>
      <c r="AD51" s="41">
        <f>+IF(AND(OR(B51&lt;=$AG$4,U51=$U$6),B51&lt;15),ROUNDUP(AVERAGEIFS(Segédlet!$B$6:$B$19,Segédlet!$A$6:$A$19,"&gt;="&amp;$B51,Segédlet!$A$6:$A$19,"&lt;"&amp;($B51+$AE51)),0),0)</f>
        <v>0</v>
      </c>
      <c r="AE51" s="41">
        <f t="shared" si="22"/>
        <v>75</v>
      </c>
      <c r="AF51" s="41"/>
      <c r="AG51" s="41">
        <f>+IF(AD51&gt;0,INT(($AD$4-B51)/VLOOKUP($B$2,Segédlet!$A$23:$B$29,2,FALSE)),0)</f>
        <v>0</v>
      </c>
      <c r="AH51" s="47" t="str">
        <f t="shared" si="23"/>
        <v/>
      </c>
      <c r="AI51" s="39"/>
      <c r="AJ51" s="39">
        <f t="shared" si="24"/>
        <v>0</v>
      </c>
      <c r="AK51" s="209">
        <f t="shared" si="25"/>
        <v>0</v>
      </c>
    </row>
    <row r="52" spans="1:37" ht="15" hidden="1" customHeight="1">
      <c r="A52" s="191"/>
      <c r="B52" s="153" t="str">
        <f t="shared" si="15"/>
        <v/>
      </c>
      <c r="C52" s="154" t="str">
        <f t="shared" si="16"/>
        <v/>
      </c>
      <c r="D52" s="144"/>
      <c r="E52" s="145"/>
      <c r="F52" s="146"/>
      <c r="G52" s="147"/>
      <c r="H52" s="148"/>
      <c r="I52" s="158"/>
      <c r="J52" s="159"/>
      <c r="K52" s="178"/>
      <c r="L52" s="162"/>
      <c r="M52" s="162"/>
      <c r="N52" s="120"/>
      <c r="O52" s="116"/>
      <c r="P52" s="116"/>
      <c r="Q52" s="116"/>
      <c r="R52" s="116"/>
      <c r="S52" s="116"/>
      <c r="T52" s="226"/>
      <c r="U52" s="149">
        <f t="shared" si="17"/>
        <v>0</v>
      </c>
      <c r="V52" s="123"/>
      <c r="W52" s="156"/>
      <c r="X52" s="161"/>
      <c r="Y52" s="150">
        <f t="shared" si="18"/>
        <v>0</v>
      </c>
      <c r="Z52" s="155">
        <f t="shared" si="19"/>
        <v>0</v>
      </c>
      <c r="AA52" s="152">
        <f t="shared" si="20"/>
        <v>0</v>
      </c>
      <c r="AB52" s="50" t="str">
        <f t="shared" si="21"/>
        <v>F1C</v>
      </c>
      <c r="AC52" s="50" t="s">
        <v>609</v>
      </c>
      <c r="AD52" s="41">
        <f>+IF(AND(OR(B52&lt;=$AG$4,U52=$U$6),B52&lt;15),ROUNDUP(AVERAGEIFS(Segédlet!$B$6:$B$19,Segédlet!$A$6:$A$19,"&gt;="&amp;$B52,Segédlet!$A$6:$A$19,"&lt;"&amp;($B52+$AE52)),0),0)</f>
        <v>0</v>
      </c>
      <c r="AE52" s="41">
        <f t="shared" si="22"/>
        <v>75</v>
      </c>
      <c r="AF52" s="41"/>
      <c r="AG52" s="41">
        <f>+IF(AD52&gt;0,INT(($AD$4-B52)/VLOOKUP($B$2,Segédlet!$A$23:$B$29,2,FALSE)),0)</f>
        <v>0</v>
      </c>
      <c r="AH52" s="47" t="str">
        <f t="shared" si="23"/>
        <v/>
      </c>
      <c r="AI52" s="39"/>
      <c r="AJ52" s="39">
        <f t="shared" si="24"/>
        <v>0</v>
      </c>
      <c r="AK52" s="209">
        <f t="shared" si="25"/>
        <v>0</v>
      </c>
    </row>
    <row r="53" spans="1:37" ht="15" hidden="1" customHeight="1">
      <c r="A53" s="191"/>
      <c r="B53" s="153" t="str">
        <f t="shared" si="15"/>
        <v/>
      </c>
      <c r="C53" s="154" t="str">
        <f t="shared" si="16"/>
        <v/>
      </c>
      <c r="D53" s="144"/>
      <c r="E53" s="145"/>
      <c r="F53" s="146"/>
      <c r="G53" s="147"/>
      <c r="H53" s="148"/>
      <c r="I53" s="158"/>
      <c r="J53" s="159"/>
      <c r="K53" s="178"/>
      <c r="L53" s="162"/>
      <c r="M53" s="162"/>
      <c r="N53" s="120"/>
      <c r="O53" s="116"/>
      <c r="P53" s="116"/>
      <c r="Q53" s="116"/>
      <c r="R53" s="116"/>
      <c r="S53" s="116"/>
      <c r="T53" s="226"/>
      <c r="U53" s="149">
        <f t="shared" si="17"/>
        <v>0</v>
      </c>
      <c r="V53" s="123"/>
      <c r="W53" s="156"/>
      <c r="X53" s="161"/>
      <c r="Y53" s="150">
        <f t="shared" si="18"/>
        <v>0</v>
      </c>
      <c r="Z53" s="155">
        <f t="shared" si="19"/>
        <v>0</v>
      </c>
      <c r="AA53" s="152">
        <f t="shared" si="20"/>
        <v>0</v>
      </c>
      <c r="AB53" s="50" t="str">
        <f t="shared" si="21"/>
        <v>F1C</v>
      </c>
      <c r="AC53" s="50" t="s">
        <v>609</v>
      </c>
      <c r="AD53" s="41">
        <f>+IF(AND(OR(B53&lt;=$AG$4,U53=$U$6),B53&lt;15),ROUNDUP(AVERAGEIFS(Segédlet!$B$6:$B$19,Segédlet!$A$6:$A$19,"&gt;="&amp;$B53,Segédlet!$A$6:$A$19,"&lt;"&amp;($B53+$AE53)),0),0)</f>
        <v>0</v>
      </c>
      <c r="AE53" s="41">
        <f t="shared" si="22"/>
        <v>75</v>
      </c>
      <c r="AF53" s="41"/>
      <c r="AG53" s="41">
        <f>+IF(AD53&gt;0,INT(($AD$4-B53)/VLOOKUP($B$2,Segédlet!$A$23:$B$29,2,FALSE)),0)</f>
        <v>0</v>
      </c>
      <c r="AH53" s="47" t="str">
        <f t="shared" si="23"/>
        <v/>
      </c>
      <c r="AI53" s="39"/>
      <c r="AJ53" s="39">
        <f t="shared" si="24"/>
        <v>0</v>
      </c>
      <c r="AK53" s="209">
        <f t="shared" si="25"/>
        <v>0</v>
      </c>
    </row>
    <row r="54" spans="1:37" ht="15" hidden="1" customHeight="1">
      <c r="A54" s="191"/>
      <c r="B54" s="153" t="str">
        <f t="shared" si="15"/>
        <v/>
      </c>
      <c r="C54" s="154" t="str">
        <f t="shared" si="16"/>
        <v/>
      </c>
      <c r="D54" s="144"/>
      <c r="E54" s="145"/>
      <c r="F54" s="146"/>
      <c r="G54" s="147"/>
      <c r="H54" s="148"/>
      <c r="I54" s="158"/>
      <c r="J54" s="159"/>
      <c r="K54" s="178"/>
      <c r="L54" s="162"/>
      <c r="M54" s="162"/>
      <c r="N54" s="120"/>
      <c r="O54" s="116"/>
      <c r="P54" s="116"/>
      <c r="Q54" s="116"/>
      <c r="R54" s="116"/>
      <c r="S54" s="116"/>
      <c r="T54" s="226"/>
      <c r="U54" s="149">
        <f t="shared" si="17"/>
        <v>0</v>
      </c>
      <c r="V54" s="123"/>
      <c r="W54" s="156"/>
      <c r="X54" s="161"/>
      <c r="Y54" s="150">
        <f t="shared" si="18"/>
        <v>0</v>
      </c>
      <c r="Z54" s="155">
        <f t="shared" si="19"/>
        <v>0</v>
      </c>
      <c r="AA54" s="152">
        <f t="shared" si="20"/>
        <v>0</v>
      </c>
      <c r="AB54" s="50" t="str">
        <f t="shared" si="21"/>
        <v>F1C</v>
      </c>
      <c r="AC54" s="50" t="s">
        <v>609</v>
      </c>
      <c r="AD54" s="41">
        <f>+IF(AND(OR(B54&lt;=$AG$4,U54=$U$6),B54&lt;15),ROUNDUP(AVERAGEIFS(Segédlet!$B$6:$B$19,Segédlet!$A$6:$A$19,"&gt;="&amp;$B54,Segédlet!$A$6:$A$19,"&lt;"&amp;($B54+$AE54)),0),0)</f>
        <v>0</v>
      </c>
      <c r="AE54" s="41">
        <f t="shared" si="22"/>
        <v>75</v>
      </c>
      <c r="AF54" s="41"/>
      <c r="AG54" s="41">
        <f>+IF(AD54&gt;0,INT(($AD$4-B54)/VLOOKUP($B$2,Segédlet!$A$23:$B$29,2,FALSE)),0)</f>
        <v>0</v>
      </c>
      <c r="AH54" s="47" t="str">
        <f t="shared" si="23"/>
        <v/>
      </c>
      <c r="AI54" s="39"/>
      <c r="AJ54" s="39">
        <f t="shared" si="24"/>
        <v>0</v>
      </c>
      <c r="AK54" s="209">
        <f t="shared" si="25"/>
        <v>0</v>
      </c>
    </row>
    <row r="55" spans="1:37" ht="15" hidden="1" customHeight="1">
      <c r="A55" s="191"/>
      <c r="B55" s="153" t="str">
        <f t="shared" si="15"/>
        <v/>
      </c>
      <c r="C55" s="154" t="str">
        <f t="shared" si="16"/>
        <v/>
      </c>
      <c r="D55" s="144"/>
      <c r="E55" s="145"/>
      <c r="F55" s="146"/>
      <c r="G55" s="147"/>
      <c r="H55" s="148"/>
      <c r="I55" s="158"/>
      <c r="J55" s="159"/>
      <c r="K55" s="178"/>
      <c r="L55" s="162"/>
      <c r="M55" s="162"/>
      <c r="N55" s="120"/>
      <c r="O55" s="116"/>
      <c r="P55" s="116"/>
      <c r="Q55" s="116"/>
      <c r="R55" s="116"/>
      <c r="S55" s="116"/>
      <c r="T55" s="226"/>
      <c r="U55" s="149">
        <f t="shared" si="17"/>
        <v>0</v>
      </c>
      <c r="V55" s="123"/>
      <c r="W55" s="156"/>
      <c r="X55" s="161"/>
      <c r="Y55" s="150">
        <f t="shared" si="18"/>
        <v>0</v>
      </c>
      <c r="Z55" s="155">
        <f t="shared" si="19"/>
        <v>0</v>
      </c>
      <c r="AA55" s="152">
        <f t="shared" si="20"/>
        <v>0</v>
      </c>
      <c r="AB55" s="50" t="str">
        <f t="shared" si="21"/>
        <v>F1C</v>
      </c>
      <c r="AC55" s="50" t="s">
        <v>609</v>
      </c>
      <c r="AD55" s="41">
        <f>+IF(AND(OR(B55&lt;=$AG$4,U55=$U$6),B55&lt;15),ROUNDUP(AVERAGEIFS(Segédlet!$B$6:$B$19,Segédlet!$A$6:$A$19,"&gt;="&amp;$B55,Segédlet!$A$6:$A$19,"&lt;"&amp;($B55+$AE55)),0),0)</f>
        <v>0</v>
      </c>
      <c r="AE55" s="41">
        <f t="shared" si="22"/>
        <v>75</v>
      </c>
      <c r="AF55" s="41"/>
      <c r="AG55" s="41">
        <f>+IF(AD55&gt;0,INT(($AD$4-B55)/VLOOKUP($B$2,Segédlet!$A$23:$B$29,2,FALSE)),0)</f>
        <v>0</v>
      </c>
      <c r="AH55" s="47" t="str">
        <f t="shared" si="23"/>
        <v/>
      </c>
      <c r="AI55" s="39"/>
      <c r="AJ55" s="39">
        <f t="shared" si="24"/>
        <v>0</v>
      </c>
      <c r="AK55" s="209">
        <f t="shared" si="25"/>
        <v>0</v>
      </c>
    </row>
    <row r="56" spans="1:37" ht="15" hidden="1" customHeight="1">
      <c r="A56" s="191"/>
      <c r="B56" s="153" t="str">
        <f t="shared" si="15"/>
        <v/>
      </c>
      <c r="C56" s="154" t="str">
        <f t="shared" si="16"/>
        <v/>
      </c>
      <c r="D56" s="144"/>
      <c r="E56" s="145"/>
      <c r="F56" s="146"/>
      <c r="G56" s="147"/>
      <c r="H56" s="148"/>
      <c r="I56" s="158"/>
      <c r="J56" s="159"/>
      <c r="K56" s="178"/>
      <c r="L56" s="162"/>
      <c r="M56" s="162"/>
      <c r="N56" s="120"/>
      <c r="O56" s="116"/>
      <c r="P56" s="116"/>
      <c r="Q56" s="116"/>
      <c r="R56" s="116"/>
      <c r="S56" s="116"/>
      <c r="T56" s="226"/>
      <c r="U56" s="149">
        <f t="shared" si="17"/>
        <v>0</v>
      </c>
      <c r="V56" s="123"/>
      <c r="W56" s="156"/>
      <c r="X56" s="161"/>
      <c r="Y56" s="150">
        <f t="shared" si="18"/>
        <v>0</v>
      </c>
      <c r="Z56" s="155">
        <f t="shared" si="19"/>
        <v>0</v>
      </c>
      <c r="AA56" s="152">
        <f t="shared" si="20"/>
        <v>0</v>
      </c>
      <c r="AB56" s="50" t="str">
        <f t="shared" si="21"/>
        <v>F1C</v>
      </c>
      <c r="AC56" s="50" t="s">
        <v>609</v>
      </c>
      <c r="AD56" s="41">
        <f>+IF(AND(OR(B56&lt;=$AG$4,U56=$U$6),B56&lt;15),ROUNDUP(AVERAGEIFS(Segédlet!$B$6:$B$19,Segédlet!$A$6:$A$19,"&gt;="&amp;$B56,Segédlet!$A$6:$A$19,"&lt;"&amp;($B56+$AE56)),0),0)</f>
        <v>0</v>
      </c>
      <c r="AE56" s="41">
        <f t="shared" si="22"/>
        <v>75</v>
      </c>
      <c r="AF56" s="41"/>
      <c r="AG56" s="41">
        <f>+IF(AD56&gt;0,INT(($AD$4-B56)/VLOOKUP($B$2,Segédlet!$A$23:$B$29,2,FALSE)),0)</f>
        <v>0</v>
      </c>
      <c r="AH56" s="47" t="str">
        <f t="shared" si="23"/>
        <v/>
      </c>
      <c r="AI56" s="39"/>
      <c r="AJ56" s="39">
        <f t="shared" si="24"/>
        <v>0</v>
      </c>
      <c r="AK56" s="209">
        <f t="shared" si="25"/>
        <v>0</v>
      </c>
    </row>
    <row r="57" spans="1:37" ht="15" hidden="1" customHeight="1">
      <c r="A57" s="191"/>
      <c r="B57" s="153" t="str">
        <f t="shared" si="15"/>
        <v/>
      </c>
      <c r="C57" s="154" t="str">
        <f t="shared" si="16"/>
        <v/>
      </c>
      <c r="D57" s="144"/>
      <c r="E57" s="145"/>
      <c r="F57" s="146"/>
      <c r="G57" s="147"/>
      <c r="H57" s="148"/>
      <c r="I57" s="158"/>
      <c r="J57" s="159"/>
      <c r="K57" s="178"/>
      <c r="L57" s="162"/>
      <c r="M57" s="162"/>
      <c r="N57" s="120"/>
      <c r="O57" s="116"/>
      <c r="P57" s="116"/>
      <c r="Q57" s="116"/>
      <c r="R57" s="116"/>
      <c r="S57" s="116"/>
      <c r="T57" s="226"/>
      <c r="U57" s="149">
        <f t="shared" si="17"/>
        <v>0</v>
      </c>
      <c r="V57" s="123"/>
      <c r="W57" s="156"/>
      <c r="X57" s="161"/>
      <c r="Y57" s="150">
        <f t="shared" si="18"/>
        <v>0</v>
      </c>
      <c r="Z57" s="155">
        <f t="shared" si="19"/>
        <v>0</v>
      </c>
      <c r="AA57" s="152">
        <f t="shared" si="20"/>
        <v>0</v>
      </c>
      <c r="AB57" s="50" t="str">
        <f t="shared" si="21"/>
        <v>F1C</v>
      </c>
      <c r="AC57" s="50" t="s">
        <v>609</v>
      </c>
      <c r="AD57" s="41">
        <f>+IF(AND(OR(B57&lt;=$AG$4,U57=$U$6),B57&lt;15),ROUNDUP(AVERAGEIFS(Segédlet!$B$6:$B$19,Segédlet!$A$6:$A$19,"&gt;="&amp;$B57,Segédlet!$A$6:$A$19,"&lt;"&amp;($B57+$AE57)),0),0)</f>
        <v>0</v>
      </c>
      <c r="AE57" s="41">
        <f t="shared" si="22"/>
        <v>75</v>
      </c>
      <c r="AF57" s="41"/>
      <c r="AG57" s="41">
        <f>+IF(AD57&gt;0,INT(($AD$4-B57)/VLOOKUP($B$2,Segédlet!$A$23:$B$29,2,FALSE)),0)</f>
        <v>0</v>
      </c>
      <c r="AH57" s="47" t="str">
        <f t="shared" si="23"/>
        <v/>
      </c>
      <c r="AI57" s="39"/>
      <c r="AJ57" s="39">
        <f t="shared" si="24"/>
        <v>0</v>
      </c>
      <c r="AK57" s="209">
        <f t="shared" si="25"/>
        <v>0</v>
      </c>
    </row>
    <row r="58" spans="1:37" ht="15" hidden="1" customHeight="1">
      <c r="A58" s="191"/>
      <c r="B58" s="153" t="str">
        <f t="shared" si="15"/>
        <v/>
      </c>
      <c r="C58" s="154" t="str">
        <f t="shared" si="16"/>
        <v/>
      </c>
      <c r="D58" s="144"/>
      <c r="E58" s="145"/>
      <c r="F58" s="146"/>
      <c r="G58" s="147"/>
      <c r="H58" s="148"/>
      <c r="I58" s="158"/>
      <c r="J58" s="159"/>
      <c r="K58" s="178"/>
      <c r="L58" s="162"/>
      <c r="M58" s="162"/>
      <c r="N58" s="120"/>
      <c r="O58" s="116"/>
      <c r="P58" s="116"/>
      <c r="Q58" s="116"/>
      <c r="R58" s="116"/>
      <c r="S58" s="116"/>
      <c r="T58" s="226"/>
      <c r="U58" s="149">
        <f t="shared" si="17"/>
        <v>0</v>
      </c>
      <c r="V58" s="123"/>
      <c r="W58" s="156"/>
      <c r="X58" s="161"/>
      <c r="Y58" s="150">
        <f t="shared" si="18"/>
        <v>0</v>
      </c>
      <c r="Z58" s="155">
        <f t="shared" si="19"/>
        <v>0</v>
      </c>
      <c r="AA58" s="152">
        <f t="shared" si="20"/>
        <v>0</v>
      </c>
      <c r="AB58" s="50" t="str">
        <f t="shared" si="21"/>
        <v>F1C</v>
      </c>
      <c r="AC58" s="50" t="s">
        <v>609</v>
      </c>
      <c r="AD58" s="41">
        <f>+IF(AND(OR(B58&lt;=$AG$4,U58=$U$6),B58&lt;15),ROUNDUP(AVERAGEIFS(Segédlet!$B$6:$B$19,Segédlet!$A$6:$A$19,"&gt;="&amp;$B58,Segédlet!$A$6:$A$19,"&lt;"&amp;($B58+$AE58)),0),0)</f>
        <v>0</v>
      </c>
      <c r="AE58" s="41">
        <f t="shared" si="22"/>
        <v>75</v>
      </c>
      <c r="AF58" s="41"/>
      <c r="AG58" s="41">
        <f>+IF(AD58&gt;0,INT(($AD$4-B58)/VLOOKUP($B$2,Segédlet!$A$23:$B$29,2,FALSE)),0)</f>
        <v>0</v>
      </c>
      <c r="AH58" s="47" t="str">
        <f t="shared" si="23"/>
        <v/>
      </c>
      <c r="AI58" s="39"/>
      <c r="AJ58" s="39">
        <f t="shared" si="24"/>
        <v>0</v>
      </c>
      <c r="AK58" s="209">
        <f t="shared" si="25"/>
        <v>0</v>
      </c>
    </row>
    <row r="59" spans="1:37" ht="15" hidden="1" customHeight="1">
      <c r="A59" s="191"/>
      <c r="B59" s="153" t="str">
        <f t="shared" si="15"/>
        <v/>
      </c>
      <c r="C59" s="154" t="str">
        <f t="shared" si="16"/>
        <v/>
      </c>
      <c r="D59" s="144"/>
      <c r="E59" s="145"/>
      <c r="F59" s="146"/>
      <c r="G59" s="147"/>
      <c r="H59" s="148"/>
      <c r="I59" s="158"/>
      <c r="J59" s="159"/>
      <c r="K59" s="178"/>
      <c r="L59" s="162"/>
      <c r="M59" s="162"/>
      <c r="N59" s="120"/>
      <c r="O59" s="116"/>
      <c r="P59" s="116"/>
      <c r="Q59" s="116"/>
      <c r="R59" s="116"/>
      <c r="S59" s="116"/>
      <c r="T59" s="226"/>
      <c r="U59" s="149">
        <f t="shared" si="17"/>
        <v>0</v>
      </c>
      <c r="V59" s="123"/>
      <c r="W59" s="156"/>
      <c r="X59" s="161"/>
      <c r="Y59" s="150">
        <f t="shared" si="18"/>
        <v>0</v>
      </c>
      <c r="Z59" s="155">
        <f t="shared" si="19"/>
        <v>0</v>
      </c>
      <c r="AA59" s="152">
        <f t="shared" si="20"/>
        <v>0</v>
      </c>
      <c r="AB59" s="50" t="str">
        <f t="shared" si="21"/>
        <v>F1C</v>
      </c>
      <c r="AC59" s="50" t="s">
        <v>609</v>
      </c>
      <c r="AD59" s="41">
        <f>+IF(AND(OR(B59&lt;=$AG$4,U59=$U$6),B59&lt;15),ROUNDUP(AVERAGEIFS(Segédlet!$B$6:$B$19,Segédlet!$A$6:$A$19,"&gt;="&amp;$B59,Segédlet!$A$6:$A$19,"&lt;"&amp;($B59+$AE59)),0),0)</f>
        <v>0</v>
      </c>
      <c r="AE59" s="41">
        <f t="shared" si="22"/>
        <v>75</v>
      </c>
      <c r="AF59" s="41"/>
      <c r="AG59" s="41">
        <f>+IF(AD59&gt;0,INT(($AD$4-B59)/VLOOKUP($B$2,Segédlet!$A$23:$B$29,2,FALSE)),0)</f>
        <v>0</v>
      </c>
      <c r="AH59" s="47" t="str">
        <f t="shared" si="23"/>
        <v/>
      </c>
      <c r="AI59" s="39"/>
      <c r="AJ59" s="39">
        <f t="shared" si="24"/>
        <v>0</v>
      </c>
      <c r="AK59" s="209">
        <f t="shared" si="25"/>
        <v>0</v>
      </c>
    </row>
    <row r="60" spans="1:37" ht="15" hidden="1" customHeight="1">
      <c r="A60" s="191"/>
      <c r="B60" s="153" t="str">
        <f t="shared" si="15"/>
        <v/>
      </c>
      <c r="C60" s="154" t="str">
        <f t="shared" si="16"/>
        <v/>
      </c>
      <c r="D60" s="144"/>
      <c r="E60" s="145"/>
      <c r="F60" s="146"/>
      <c r="G60" s="147"/>
      <c r="H60" s="148"/>
      <c r="I60" s="158"/>
      <c r="J60" s="159"/>
      <c r="K60" s="178"/>
      <c r="L60" s="162"/>
      <c r="M60" s="162"/>
      <c r="N60" s="120"/>
      <c r="O60" s="116"/>
      <c r="P60" s="116"/>
      <c r="Q60" s="116"/>
      <c r="R60" s="116"/>
      <c r="S60" s="116"/>
      <c r="T60" s="226"/>
      <c r="U60" s="149">
        <f t="shared" si="17"/>
        <v>0</v>
      </c>
      <c r="V60" s="123"/>
      <c r="W60" s="156"/>
      <c r="X60" s="161"/>
      <c r="Y60" s="150">
        <f t="shared" si="18"/>
        <v>0</v>
      </c>
      <c r="Z60" s="155">
        <f t="shared" si="19"/>
        <v>0</v>
      </c>
      <c r="AA60" s="152">
        <f t="shared" si="20"/>
        <v>0</v>
      </c>
      <c r="AB60" s="50" t="str">
        <f t="shared" si="21"/>
        <v>F1C</v>
      </c>
      <c r="AC60" s="50" t="s">
        <v>609</v>
      </c>
      <c r="AD60" s="41">
        <f>+IF(AND(OR(B60&lt;=$AG$4,U60=$U$6),B60&lt;15),ROUNDUP(AVERAGEIFS(Segédlet!$B$6:$B$19,Segédlet!$A$6:$A$19,"&gt;="&amp;$B60,Segédlet!$A$6:$A$19,"&lt;"&amp;($B60+$AE60)),0),0)</f>
        <v>0</v>
      </c>
      <c r="AE60" s="41">
        <f t="shared" si="22"/>
        <v>75</v>
      </c>
      <c r="AF60" s="41"/>
      <c r="AG60" s="41">
        <f>+IF(AD60&gt;0,INT(($AD$4-B60)/VLOOKUP($B$2,Segédlet!$A$23:$B$29,2,FALSE)),0)</f>
        <v>0</v>
      </c>
      <c r="AH60" s="47" t="str">
        <f t="shared" si="23"/>
        <v/>
      </c>
      <c r="AI60" s="39"/>
      <c r="AJ60" s="39">
        <f t="shared" si="24"/>
        <v>0</v>
      </c>
      <c r="AK60" s="209">
        <f t="shared" si="25"/>
        <v>0</v>
      </c>
    </row>
    <row r="61" spans="1:37" ht="15" hidden="1" customHeight="1">
      <c r="A61" s="191"/>
      <c r="B61" s="153" t="str">
        <f t="shared" si="15"/>
        <v/>
      </c>
      <c r="C61" s="154" t="str">
        <f t="shared" si="16"/>
        <v/>
      </c>
      <c r="D61" s="144"/>
      <c r="E61" s="145"/>
      <c r="F61" s="146"/>
      <c r="G61" s="147"/>
      <c r="H61" s="148"/>
      <c r="I61" s="158"/>
      <c r="J61" s="159"/>
      <c r="K61" s="178"/>
      <c r="L61" s="162"/>
      <c r="M61" s="162"/>
      <c r="N61" s="120"/>
      <c r="O61" s="116"/>
      <c r="P61" s="116"/>
      <c r="Q61" s="116"/>
      <c r="R61" s="116"/>
      <c r="S61" s="116"/>
      <c r="T61" s="226"/>
      <c r="U61" s="149">
        <f t="shared" si="17"/>
        <v>0</v>
      </c>
      <c r="V61" s="123"/>
      <c r="W61" s="156"/>
      <c r="X61" s="161"/>
      <c r="Y61" s="150">
        <f t="shared" si="18"/>
        <v>0</v>
      </c>
      <c r="Z61" s="155">
        <f t="shared" si="19"/>
        <v>0</v>
      </c>
      <c r="AA61" s="152">
        <f t="shared" si="20"/>
        <v>0</v>
      </c>
      <c r="AB61" s="50" t="str">
        <f t="shared" si="21"/>
        <v>F1C</v>
      </c>
      <c r="AC61" s="50" t="s">
        <v>609</v>
      </c>
      <c r="AD61" s="41">
        <f>+IF(AND(OR(B61&lt;=$AG$4,U61=$U$6),B61&lt;15),ROUNDUP(AVERAGEIFS(Segédlet!$B$6:$B$19,Segédlet!$A$6:$A$19,"&gt;="&amp;$B61,Segédlet!$A$6:$A$19,"&lt;"&amp;($B61+$AE61)),0),0)</f>
        <v>0</v>
      </c>
      <c r="AE61" s="41">
        <f t="shared" si="22"/>
        <v>75</v>
      </c>
      <c r="AF61" s="41"/>
      <c r="AG61" s="41">
        <f>+IF(AD61&gt;0,INT(($AD$4-B61)/VLOOKUP($B$2,Segédlet!$A$23:$B$29,2,FALSE)),0)</f>
        <v>0</v>
      </c>
      <c r="AH61" s="47" t="str">
        <f t="shared" si="23"/>
        <v/>
      </c>
      <c r="AI61" s="39"/>
      <c r="AJ61" s="39">
        <f t="shared" si="24"/>
        <v>0</v>
      </c>
      <c r="AK61" s="209">
        <f t="shared" si="25"/>
        <v>0</v>
      </c>
    </row>
    <row r="62" spans="1:37" ht="15" hidden="1" customHeight="1">
      <c r="A62" s="191"/>
      <c r="B62" s="153" t="str">
        <f t="shared" si="15"/>
        <v/>
      </c>
      <c r="C62" s="154" t="str">
        <f t="shared" si="16"/>
        <v/>
      </c>
      <c r="D62" s="144"/>
      <c r="E62" s="145"/>
      <c r="F62" s="146"/>
      <c r="G62" s="147"/>
      <c r="H62" s="148"/>
      <c r="I62" s="158"/>
      <c r="J62" s="159"/>
      <c r="K62" s="178"/>
      <c r="L62" s="162"/>
      <c r="M62" s="162"/>
      <c r="N62" s="120"/>
      <c r="O62" s="116"/>
      <c r="P62" s="116"/>
      <c r="Q62" s="116"/>
      <c r="R62" s="116"/>
      <c r="S62" s="116"/>
      <c r="T62" s="226"/>
      <c r="U62" s="149">
        <f t="shared" si="17"/>
        <v>0</v>
      </c>
      <c r="V62" s="123"/>
      <c r="W62" s="156"/>
      <c r="X62" s="161"/>
      <c r="Y62" s="150">
        <f t="shared" si="18"/>
        <v>0</v>
      </c>
      <c r="Z62" s="155">
        <f t="shared" si="19"/>
        <v>0</v>
      </c>
      <c r="AA62" s="152">
        <f t="shared" si="20"/>
        <v>0</v>
      </c>
      <c r="AB62" s="50" t="str">
        <f t="shared" si="21"/>
        <v>F1C</v>
      </c>
      <c r="AC62" s="50" t="s">
        <v>609</v>
      </c>
      <c r="AD62" s="41">
        <f>+IF(AND(OR(B62&lt;=$AG$4,U62=$U$6),B62&lt;15),ROUNDUP(AVERAGEIFS(Segédlet!$B$6:$B$19,Segédlet!$A$6:$A$19,"&gt;="&amp;$B62,Segédlet!$A$6:$A$19,"&lt;"&amp;($B62+$AE62)),0),0)</f>
        <v>0</v>
      </c>
      <c r="AE62" s="41">
        <f t="shared" si="22"/>
        <v>75</v>
      </c>
      <c r="AF62" s="41"/>
      <c r="AG62" s="41">
        <f>+IF(AD62&gt;0,INT(($AD$4-B62)/VLOOKUP($B$2,Segédlet!$A$23:$B$29,2,FALSE)),0)</f>
        <v>0</v>
      </c>
      <c r="AH62" s="47" t="str">
        <f t="shared" si="23"/>
        <v/>
      </c>
      <c r="AI62" s="39"/>
      <c r="AJ62" s="39">
        <f t="shared" si="24"/>
        <v>0</v>
      </c>
      <c r="AK62" s="209">
        <f t="shared" si="25"/>
        <v>0</v>
      </c>
    </row>
    <row r="63" spans="1:37" ht="15" hidden="1" customHeight="1">
      <c r="A63" s="191"/>
      <c r="B63" s="153" t="str">
        <f t="shared" si="15"/>
        <v/>
      </c>
      <c r="C63" s="154" t="str">
        <f t="shared" si="16"/>
        <v/>
      </c>
      <c r="D63" s="144"/>
      <c r="E63" s="145"/>
      <c r="F63" s="146"/>
      <c r="G63" s="147"/>
      <c r="H63" s="148"/>
      <c r="I63" s="158"/>
      <c r="J63" s="159"/>
      <c r="K63" s="178"/>
      <c r="L63" s="162"/>
      <c r="M63" s="162"/>
      <c r="N63" s="120"/>
      <c r="O63" s="116"/>
      <c r="P63" s="116"/>
      <c r="Q63" s="116"/>
      <c r="R63" s="116"/>
      <c r="S63" s="116"/>
      <c r="T63" s="226"/>
      <c r="U63" s="149">
        <f t="shared" si="17"/>
        <v>0</v>
      </c>
      <c r="V63" s="123"/>
      <c r="W63" s="156"/>
      <c r="X63" s="161"/>
      <c r="Y63" s="150">
        <f t="shared" si="18"/>
        <v>0</v>
      </c>
      <c r="Z63" s="155">
        <f t="shared" si="19"/>
        <v>0</v>
      </c>
      <c r="AA63" s="152">
        <f t="shared" si="20"/>
        <v>0</v>
      </c>
      <c r="AB63" s="50" t="str">
        <f t="shared" si="21"/>
        <v>F1C</v>
      </c>
      <c r="AC63" s="50" t="s">
        <v>609</v>
      </c>
      <c r="AD63" s="41">
        <f>+IF(AND(OR(B63&lt;=$AG$4,U63=$U$6),B63&lt;15),ROUNDUP(AVERAGEIFS(Segédlet!$B$6:$B$19,Segédlet!$A$6:$A$19,"&gt;="&amp;$B63,Segédlet!$A$6:$A$19,"&lt;"&amp;($B63+$AE63)),0),0)</f>
        <v>0</v>
      </c>
      <c r="AE63" s="41">
        <f t="shared" si="22"/>
        <v>75</v>
      </c>
      <c r="AF63" s="41"/>
      <c r="AG63" s="41">
        <f>+IF(AD63&gt;0,INT(($AD$4-B63)/VLOOKUP($B$2,Segédlet!$A$23:$B$29,2,FALSE)),0)</f>
        <v>0</v>
      </c>
      <c r="AH63" s="47" t="str">
        <f t="shared" si="23"/>
        <v/>
      </c>
      <c r="AI63" s="39"/>
      <c r="AJ63" s="39">
        <f t="shared" si="24"/>
        <v>0</v>
      </c>
      <c r="AK63" s="209">
        <f t="shared" si="25"/>
        <v>0</v>
      </c>
    </row>
    <row r="64" spans="1:37" ht="15" hidden="1" customHeight="1">
      <c r="A64" s="191"/>
      <c r="B64" s="153" t="str">
        <f t="shared" si="15"/>
        <v/>
      </c>
      <c r="C64" s="154" t="str">
        <f t="shared" si="16"/>
        <v/>
      </c>
      <c r="D64" s="144"/>
      <c r="E64" s="145"/>
      <c r="F64" s="146"/>
      <c r="G64" s="147"/>
      <c r="H64" s="148"/>
      <c r="I64" s="158"/>
      <c r="J64" s="159"/>
      <c r="K64" s="178"/>
      <c r="L64" s="162"/>
      <c r="M64" s="162"/>
      <c r="N64" s="120"/>
      <c r="O64" s="116"/>
      <c r="P64" s="116"/>
      <c r="Q64" s="116"/>
      <c r="R64" s="116"/>
      <c r="S64" s="116"/>
      <c r="T64" s="226"/>
      <c r="U64" s="149">
        <f t="shared" si="17"/>
        <v>0</v>
      </c>
      <c r="V64" s="123"/>
      <c r="W64" s="156"/>
      <c r="X64" s="161"/>
      <c r="Y64" s="150">
        <f t="shared" si="18"/>
        <v>0</v>
      </c>
      <c r="Z64" s="155">
        <f t="shared" si="19"/>
        <v>0</v>
      </c>
      <c r="AA64" s="152">
        <f t="shared" si="20"/>
        <v>0</v>
      </c>
      <c r="AB64" s="50" t="str">
        <f t="shared" si="21"/>
        <v>F1C</v>
      </c>
      <c r="AC64" s="50" t="s">
        <v>609</v>
      </c>
      <c r="AD64" s="41">
        <f>+IF(AND(OR(B64&lt;=$AG$4,U64=$U$6),B64&lt;15),ROUNDUP(AVERAGEIFS(Segédlet!$B$6:$B$19,Segédlet!$A$6:$A$19,"&gt;="&amp;$B64,Segédlet!$A$6:$A$19,"&lt;"&amp;($B64+$AE64)),0),0)</f>
        <v>0</v>
      </c>
      <c r="AE64" s="41">
        <f t="shared" si="22"/>
        <v>75</v>
      </c>
      <c r="AF64" s="41"/>
      <c r="AG64" s="41">
        <f>+IF(AD64&gt;0,INT(($AD$4-B64)/VLOOKUP($B$2,Segédlet!$A$23:$B$29,2,FALSE)),0)</f>
        <v>0</v>
      </c>
      <c r="AH64" s="47" t="str">
        <f t="shared" si="23"/>
        <v/>
      </c>
      <c r="AI64" s="39"/>
      <c r="AJ64" s="39">
        <f t="shared" si="24"/>
        <v>0</v>
      </c>
      <c r="AK64" s="209">
        <f t="shared" si="25"/>
        <v>0</v>
      </c>
    </row>
    <row r="65" spans="1:37" ht="15" hidden="1" customHeight="1">
      <c r="A65" s="191"/>
      <c r="B65" s="153" t="str">
        <f t="shared" si="15"/>
        <v/>
      </c>
      <c r="C65" s="154" t="str">
        <f t="shared" si="16"/>
        <v/>
      </c>
      <c r="D65" s="144"/>
      <c r="E65" s="145"/>
      <c r="F65" s="146"/>
      <c r="G65" s="147"/>
      <c r="H65" s="148"/>
      <c r="I65" s="158"/>
      <c r="J65" s="159"/>
      <c r="K65" s="178"/>
      <c r="L65" s="162"/>
      <c r="M65" s="162"/>
      <c r="N65" s="120"/>
      <c r="O65" s="116"/>
      <c r="P65" s="116"/>
      <c r="Q65" s="116"/>
      <c r="R65" s="116"/>
      <c r="S65" s="116"/>
      <c r="T65" s="226"/>
      <c r="U65" s="149">
        <f t="shared" si="17"/>
        <v>0</v>
      </c>
      <c r="V65" s="123"/>
      <c r="W65" s="156"/>
      <c r="X65" s="161"/>
      <c r="Y65" s="150">
        <f t="shared" si="18"/>
        <v>0</v>
      </c>
      <c r="Z65" s="155">
        <f t="shared" si="19"/>
        <v>0</v>
      </c>
      <c r="AA65" s="152">
        <f t="shared" si="20"/>
        <v>0</v>
      </c>
      <c r="AB65" s="50" t="str">
        <f t="shared" si="21"/>
        <v>F1C</v>
      </c>
      <c r="AC65" s="50" t="s">
        <v>609</v>
      </c>
      <c r="AD65" s="41">
        <f>+IF(AND(OR(B65&lt;=$AG$4,U65=$U$6),B65&lt;15),ROUNDUP(AVERAGEIFS(Segédlet!$B$6:$B$19,Segédlet!$A$6:$A$19,"&gt;="&amp;$B65,Segédlet!$A$6:$A$19,"&lt;"&amp;($B65+$AE65)),0),0)</f>
        <v>0</v>
      </c>
      <c r="AE65" s="41">
        <f t="shared" si="22"/>
        <v>75</v>
      </c>
      <c r="AF65" s="41"/>
      <c r="AG65" s="41">
        <f>+IF(AD65&gt;0,INT(($AD$4-B65)/VLOOKUP($B$2,Segédlet!$A$23:$B$29,2,FALSE)),0)</f>
        <v>0</v>
      </c>
      <c r="AH65" s="47" t="str">
        <f t="shared" si="23"/>
        <v/>
      </c>
      <c r="AI65" s="39"/>
      <c r="AJ65" s="39">
        <f t="shared" si="24"/>
        <v>0</v>
      </c>
      <c r="AK65" s="209">
        <f t="shared" si="25"/>
        <v>0</v>
      </c>
    </row>
    <row r="66" spans="1:37" ht="15" hidden="1" customHeight="1">
      <c r="A66" s="191"/>
      <c r="B66" s="153" t="str">
        <f t="shared" si="15"/>
        <v/>
      </c>
      <c r="C66" s="154" t="str">
        <f t="shared" si="16"/>
        <v/>
      </c>
      <c r="D66" s="144"/>
      <c r="E66" s="145"/>
      <c r="F66" s="146"/>
      <c r="G66" s="147"/>
      <c r="H66" s="148"/>
      <c r="I66" s="158"/>
      <c r="J66" s="159"/>
      <c r="K66" s="178"/>
      <c r="L66" s="162"/>
      <c r="M66" s="162"/>
      <c r="N66" s="120"/>
      <c r="O66" s="116"/>
      <c r="P66" s="116"/>
      <c r="Q66" s="116"/>
      <c r="R66" s="116"/>
      <c r="S66" s="116"/>
      <c r="T66" s="226"/>
      <c r="U66" s="149">
        <f t="shared" si="17"/>
        <v>0</v>
      </c>
      <c r="V66" s="123"/>
      <c r="W66" s="156"/>
      <c r="X66" s="161"/>
      <c r="Y66" s="150">
        <f t="shared" si="18"/>
        <v>0</v>
      </c>
      <c r="Z66" s="155">
        <f t="shared" si="19"/>
        <v>0</v>
      </c>
      <c r="AA66" s="152">
        <f t="shared" si="20"/>
        <v>0</v>
      </c>
      <c r="AB66" s="50" t="str">
        <f t="shared" si="21"/>
        <v>F1C</v>
      </c>
      <c r="AC66" s="50" t="s">
        <v>609</v>
      </c>
      <c r="AD66" s="41">
        <f>+IF(AND(OR(B66&lt;=$AG$4,U66=$U$6),B66&lt;15),ROUNDUP(AVERAGEIFS(Segédlet!$B$6:$B$19,Segédlet!$A$6:$A$19,"&gt;="&amp;$B66,Segédlet!$A$6:$A$19,"&lt;"&amp;($B66+$AE66)),0),0)</f>
        <v>0</v>
      </c>
      <c r="AE66" s="41">
        <f t="shared" si="22"/>
        <v>75</v>
      </c>
      <c r="AF66" s="41"/>
      <c r="AG66" s="41">
        <f>+IF(AD66&gt;0,INT(($AD$4-B66)/VLOOKUP($B$2,Segédlet!$A$23:$B$29,2,FALSE)),0)</f>
        <v>0</v>
      </c>
      <c r="AH66" s="47" t="str">
        <f t="shared" si="23"/>
        <v/>
      </c>
      <c r="AI66" s="39"/>
      <c r="AJ66" s="39">
        <f t="shared" si="24"/>
        <v>0</v>
      </c>
      <c r="AK66" s="209">
        <f t="shared" si="25"/>
        <v>0</v>
      </c>
    </row>
    <row r="67" spans="1:37" ht="15" hidden="1" customHeight="1">
      <c r="A67" s="191"/>
      <c r="B67" s="153" t="str">
        <f t="shared" si="15"/>
        <v/>
      </c>
      <c r="C67" s="154" t="str">
        <f t="shared" si="16"/>
        <v/>
      </c>
      <c r="D67" s="144"/>
      <c r="E67" s="145"/>
      <c r="F67" s="146"/>
      <c r="G67" s="147"/>
      <c r="H67" s="148"/>
      <c r="I67" s="158"/>
      <c r="J67" s="159"/>
      <c r="K67" s="178"/>
      <c r="L67" s="162"/>
      <c r="M67" s="162"/>
      <c r="N67" s="120"/>
      <c r="O67" s="116"/>
      <c r="P67" s="116"/>
      <c r="Q67" s="116"/>
      <c r="R67" s="116"/>
      <c r="S67" s="116"/>
      <c r="T67" s="226"/>
      <c r="U67" s="149">
        <f t="shared" si="17"/>
        <v>0</v>
      </c>
      <c r="V67" s="123"/>
      <c r="W67" s="156"/>
      <c r="X67" s="161"/>
      <c r="Y67" s="150">
        <f t="shared" si="18"/>
        <v>0</v>
      </c>
      <c r="Z67" s="155">
        <f t="shared" si="19"/>
        <v>0</v>
      </c>
      <c r="AA67" s="152">
        <f t="shared" si="20"/>
        <v>0</v>
      </c>
      <c r="AB67" s="50" t="str">
        <f t="shared" si="21"/>
        <v>F1C</v>
      </c>
      <c r="AC67" s="50" t="s">
        <v>609</v>
      </c>
      <c r="AD67" s="41">
        <f>+IF(AND(OR(B67&lt;=$AG$4,U67=$U$6),B67&lt;15),ROUNDUP(AVERAGEIFS(Segédlet!$B$6:$B$19,Segédlet!$A$6:$A$19,"&gt;="&amp;$B67,Segédlet!$A$6:$A$19,"&lt;"&amp;($B67+$AE67)),0),0)</f>
        <v>0</v>
      </c>
      <c r="AE67" s="41">
        <f t="shared" si="22"/>
        <v>75</v>
      </c>
      <c r="AF67" s="41"/>
      <c r="AG67" s="41">
        <f>+IF(AD67&gt;0,INT(($AD$4-B67)/VLOOKUP($B$2,Segédlet!$A$23:$B$29,2,FALSE)),0)</f>
        <v>0</v>
      </c>
      <c r="AH67" s="47" t="str">
        <f t="shared" si="23"/>
        <v/>
      </c>
      <c r="AI67" s="39"/>
      <c r="AJ67" s="39">
        <f t="shared" si="24"/>
        <v>0</v>
      </c>
      <c r="AK67" s="209">
        <f t="shared" si="25"/>
        <v>0</v>
      </c>
    </row>
    <row r="68" spans="1:37" ht="15" hidden="1" customHeight="1">
      <c r="A68" s="191"/>
      <c r="B68" s="153" t="str">
        <f t="shared" si="15"/>
        <v/>
      </c>
      <c r="C68" s="154" t="str">
        <f t="shared" si="16"/>
        <v/>
      </c>
      <c r="D68" s="144"/>
      <c r="E68" s="145"/>
      <c r="F68" s="146"/>
      <c r="G68" s="147" t="str">
        <f t="shared" ref="G68:G101" si="26">UPPER(E68)&amp;" "&amp;F68</f>
        <v xml:space="preserve"> </v>
      </c>
      <c r="H68" s="148" t="str">
        <f>+IF(YEAR(Címlap!$B$5)-M68&gt;18,"","J")</f>
        <v/>
      </c>
      <c r="I68" s="158"/>
      <c r="J68" s="159"/>
      <c r="K68" s="178"/>
      <c r="L68" s="162"/>
      <c r="M68" s="162"/>
      <c r="N68" s="120"/>
      <c r="O68" s="116"/>
      <c r="P68" s="116"/>
      <c r="Q68" s="116"/>
      <c r="R68" s="116"/>
      <c r="S68" s="116"/>
      <c r="T68" s="226"/>
      <c r="U68" s="149">
        <f t="shared" si="17"/>
        <v>0</v>
      </c>
      <c r="V68" s="123"/>
      <c r="W68" s="156"/>
      <c r="X68" s="161"/>
      <c r="Y68" s="150">
        <f t="shared" si="18"/>
        <v>0</v>
      </c>
      <c r="Z68" s="155">
        <f t="shared" si="19"/>
        <v>0</v>
      </c>
      <c r="AA68" s="152">
        <f t="shared" si="20"/>
        <v>0</v>
      </c>
      <c r="AB68" s="50" t="str">
        <f t="shared" si="21"/>
        <v>F1C</v>
      </c>
      <c r="AC68" s="50" t="s">
        <v>609</v>
      </c>
      <c r="AD68" s="41">
        <f>+IF(AND(OR(B68&lt;=$AG$4,U68=$U$6),B68&lt;15),ROUNDUP(AVERAGEIFS(Segédlet!$B$6:$B$19,Segédlet!$A$6:$A$19,"&gt;="&amp;$B68,Segédlet!$A$6:$A$19,"&lt;"&amp;($B68+$AE68)),0),0)</f>
        <v>0</v>
      </c>
      <c r="AE68" s="41">
        <f t="shared" si="22"/>
        <v>75</v>
      </c>
      <c r="AF68" s="41"/>
      <c r="AG68" s="41">
        <f>+IF(AD68&gt;0,INT(($AD$4-B68)/VLOOKUP($B$2,Segédlet!$A$23:$B$29,2,FALSE)),0)</f>
        <v>0</v>
      </c>
      <c r="AH68" s="47" t="str">
        <f t="shared" si="23"/>
        <v/>
      </c>
      <c r="AI68" s="39"/>
      <c r="AJ68" s="39">
        <f t="shared" si="24"/>
        <v>0</v>
      </c>
      <c r="AK68" s="209">
        <f t="shared" si="25"/>
        <v>0</v>
      </c>
    </row>
    <row r="69" spans="1:37" ht="15" hidden="1" customHeight="1">
      <c r="A69" s="191"/>
      <c r="B69" s="153" t="str">
        <f t="shared" si="15"/>
        <v/>
      </c>
      <c r="C69" s="154" t="str">
        <f t="shared" si="16"/>
        <v/>
      </c>
      <c r="D69" s="144"/>
      <c r="E69" s="145"/>
      <c r="F69" s="146"/>
      <c r="G69" s="147" t="str">
        <f t="shared" si="26"/>
        <v xml:space="preserve"> </v>
      </c>
      <c r="H69" s="148" t="str">
        <f>+IF(YEAR(Címlap!$B$5)-M69&gt;18,"","J")</f>
        <v/>
      </c>
      <c r="I69" s="158"/>
      <c r="J69" s="159"/>
      <c r="K69" s="178"/>
      <c r="L69" s="162"/>
      <c r="M69" s="162"/>
      <c r="N69" s="120"/>
      <c r="O69" s="116"/>
      <c r="P69" s="116"/>
      <c r="Q69" s="116"/>
      <c r="R69" s="116"/>
      <c r="S69" s="116"/>
      <c r="T69" s="226"/>
      <c r="U69" s="149">
        <f t="shared" si="17"/>
        <v>0</v>
      </c>
      <c r="V69" s="123"/>
      <c r="W69" s="156"/>
      <c r="X69" s="161"/>
      <c r="Y69" s="150">
        <f t="shared" si="18"/>
        <v>0</v>
      </c>
      <c r="Z69" s="155">
        <f t="shared" si="19"/>
        <v>0</v>
      </c>
      <c r="AA69" s="152">
        <f t="shared" si="20"/>
        <v>0</v>
      </c>
      <c r="AB69" s="50" t="str">
        <f t="shared" si="21"/>
        <v>F1C</v>
      </c>
      <c r="AC69" s="50" t="s">
        <v>609</v>
      </c>
      <c r="AD69" s="41">
        <f>+IF(AND(OR(B69&lt;=$AG$4,U69=$U$6),B69&lt;15),ROUNDUP(AVERAGEIFS(Segédlet!$B$6:$B$19,Segédlet!$A$6:$A$19,"&gt;="&amp;$B69,Segédlet!$A$6:$A$19,"&lt;"&amp;($B69+$AE69)),0),0)</f>
        <v>0</v>
      </c>
      <c r="AE69" s="41">
        <f t="shared" si="22"/>
        <v>75</v>
      </c>
      <c r="AF69" s="41"/>
      <c r="AG69" s="41">
        <f>+IF(AD69&gt;0,INT(($AD$4-B69)/VLOOKUP($B$2,Segédlet!$A$23:$B$29,2,FALSE)),0)</f>
        <v>0</v>
      </c>
      <c r="AH69" s="47" t="str">
        <f t="shared" si="23"/>
        <v/>
      </c>
      <c r="AI69" s="39"/>
      <c r="AJ69" s="39">
        <f t="shared" si="24"/>
        <v>0</v>
      </c>
      <c r="AK69" s="209">
        <f t="shared" si="25"/>
        <v>0</v>
      </c>
    </row>
    <row r="70" spans="1:37" ht="15" hidden="1" customHeight="1">
      <c r="A70" s="191"/>
      <c r="B70" s="153" t="str">
        <f t="shared" si="15"/>
        <v/>
      </c>
      <c r="C70" s="154" t="str">
        <f t="shared" si="16"/>
        <v/>
      </c>
      <c r="D70" s="144"/>
      <c r="E70" s="145"/>
      <c r="F70" s="146"/>
      <c r="G70" s="147" t="str">
        <f t="shared" si="26"/>
        <v xml:space="preserve"> </v>
      </c>
      <c r="H70" s="148" t="str">
        <f>+IF(YEAR(Címlap!$B$5)-M70&gt;18,"","J")</f>
        <v/>
      </c>
      <c r="I70" s="158"/>
      <c r="J70" s="159"/>
      <c r="K70" s="178"/>
      <c r="L70" s="162"/>
      <c r="M70" s="162"/>
      <c r="N70" s="120"/>
      <c r="O70" s="116"/>
      <c r="P70" s="116"/>
      <c r="Q70" s="116"/>
      <c r="R70" s="116"/>
      <c r="S70" s="116"/>
      <c r="T70" s="226"/>
      <c r="U70" s="149">
        <f t="shared" si="17"/>
        <v>0</v>
      </c>
      <c r="V70" s="123"/>
      <c r="W70" s="156"/>
      <c r="X70" s="161"/>
      <c r="Y70" s="150">
        <f t="shared" si="18"/>
        <v>0</v>
      </c>
      <c r="Z70" s="155">
        <f t="shared" si="19"/>
        <v>0</v>
      </c>
      <c r="AA70" s="152">
        <f t="shared" si="20"/>
        <v>0</v>
      </c>
      <c r="AB70" s="50" t="str">
        <f t="shared" si="21"/>
        <v>F1C</v>
      </c>
      <c r="AC70" s="50" t="s">
        <v>609</v>
      </c>
      <c r="AD70" s="41">
        <f>+IF(AND(OR(B70&lt;=$AG$4,U70=$U$6),B70&lt;15),ROUNDUP(AVERAGEIFS(Segédlet!$B$6:$B$19,Segédlet!$A$6:$A$19,"&gt;="&amp;$B70,Segédlet!$A$6:$A$19,"&lt;"&amp;($B70+$AE70)),0),0)</f>
        <v>0</v>
      </c>
      <c r="AE70" s="41">
        <f t="shared" si="22"/>
        <v>75</v>
      </c>
      <c r="AF70" s="41"/>
      <c r="AG70" s="41">
        <f>+IF(AD70&gt;0,INT(($AD$4-B70)/VLOOKUP($B$2,Segédlet!$A$23:$B$29,2,FALSE)),0)</f>
        <v>0</v>
      </c>
      <c r="AH70" s="47" t="str">
        <f t="shared" si="23"/>
        <v/>
      </c>
      <c r="AI70" s="39"/>
      <c r="AJ70" s="39">
        <f t="shared" si="24"/>
        <v>0</v>
      </c>
      <c r="AK70" s="209">
        <f t="shared" si="25"/>
        <v>0</v>
      </c>
    </row>
    <row r="71" spans="1:37" ht="15" hidden="1" customHeight="1">
      <c r="A71" s="191"/>
      <c r="B71" s="153" t="str">
        <f t="shared" ref="B71:B101" si="27">+IF(Y71&gt;0,_xlfn.RANK.EQ(Y71,$Y$7:$Y$101),"")</f>
        <v/>
      </c>
      <c r="C71" s="154" t="str">
        <f t="shared" ref="C71:C101" si="28">IF(H71="J",_xlfn.RANK.EQ(AJ71,$AJ$7:$AJ$101),"")</f>
        <v/>
      </c>
      <c r="D71" s="144"/>
      <c r="E71" s="145"/>
      <c r="F71" s="146"/>
      <c r="G71" s="147" t="str">
        <f t="shared" si="26"/>
        <v xml:space="preserve"> </v>
      </c>
      <c r="H71" s="148" t="str">
        <f>+IF(YEAR(Címlap!$B$5)-M71&gt;18,"","J")</f>
        <v/>
      </c>
      <c r="I71" s="158"/>
      <c r="J71" s="159"/>
      <c r="K71" s="178"/>
      <c r="L71" s="162"/>
      <c r="M71" s="162"/>
      <c r="N71" s="120"/>
      <c r="O71" s="116"/>
      <c r="P71" s="116"/>
      <c r="Q71" s="116"/>
      <c r="R71" s="116"/>
      <c r="S71" s="116"/>
      <c r="T71" s="226"/>
      <c r="U71" s="149">
        <f t="shared" si="17"/>
        <v>0</v>
      </c>
      <c r="V71" s="123"/>
      <c r="W71" s="156"/>
      <c r="X71" s="161"/>
      <c r="Y71" s="150">
        <f t="shared" ref="Y71:Y101" si="29">+U71+V71+W71+X71</f>
        <v>0</v>
      </c>
      <c r="Z71" s="155">
        <f t="shared" si="19"/>
        <v>0</v>
      </c>
      <c r="AA71" s="152">
        <f t="shared" ref="AA71:AA101" si="30">+U71/IF($U$6&gt;450,$U$6,450)</f>
        <v>0</v>
      </c>
      <c r="AB71" s="50" t="str">
        <f t="shared" si="21"/>
        <v>F1C</v>
      </c>
      <c r="AC71" s="50" t="s">
        <v>609</v>
      </c>
      <c r="AD71" s="41">
        <f>+IF(AND(OR(B71&lt;=$AG$4,U71=$U$6),B71&lt;15),ROUNDUP(AVERAGEIFS(Segédlet!$B$6:$B$19,Segédlet!$A$6:$A$19,"&gt;="&amp;$B71,Segédlet!$A$6:$A$19,"&lt;"&amp;($B71+$AE71)),0),0)</f>
        <v>0</v>
      </c>
      <c r="AE71" s="41">
        <f t="shared" ref="AE71:AE101" si="31">+COUNTIF($B$7:$B$101,B71)</f>
        <v>75</v>
      </c>
      <c r="AF71" s="41"/>
      <c r="AG71" s="41">
        <f>+IF(AD71&gt;0,INT(($AD$4-B71)/VLOOKUP($B$2,Segédlet!$A$23:$B$29,2,FALSE)),0)</f>
        <v>0</v>
      </c>
      <c r="AH71" s="47" t="str">
        <f t="shared" ref="AH71:AH102" si="32">IF($U71=0,"",$AA71)</f>
        <v/>
      </c>
      <c r="AI71" s="39"/>
      <c r="AJ71" s="39">
        <f t="shared" si="24"/>
        <v>0</v>
      </c>
      <c r="AK71" s="209">
        <f t="shared" si="25"/>
        <v>0</v>
      </c>
    </row>
    <row r="72" spans="1:37" ht="15" hidden="1" customHeight="1">
      <c r="A72" s="191"/>
      <c r="B72" s="153" t="str">
        <f t="shared" si="27"/>
        <v/>
      </c>
      <c r="C72" s="154" t="str">
        <f t="shared" si="28"/>
        <v/>
      </c>
      <c r="D72" s="144"/>
      <c r="E72" s="145"/>
      <c r="F72" s="146"/>
      <c r="G72" s="147" t="str">
        <f t="shared" si="26"/>
        <v xml:space="preserve"> </v>
      </c>
      <c r="H72" s="148" t="str">
        <f>+IF(YEAR(Címlap!$B$5)-M72&gt;18,"","J")</f>
        <v/>
      </c>
      <c r="I72" s="158"/>
      <c r="J72" s="159"/>
      <c r="K72" s="178"/>
      <c r="L72" s="162"/>
      <c r="M72" s="162"/>
      <c r="N72" s="120"/>
      <c r="O72" s="116"/>
      <c r="P72" s="116"/>
      <c r="Q72" s="116"/>
      <c r="R72" s="116"/>
      <c r="S72" s="116"/>
      <c r="T72" s="226"/>
      <c r="U72" s="149">
        <f t="shared" si="17"/>
        <v>0</v>
      </c>
      <c r="V72" s="123"/>
      <c r="W72" s="156"/>
      <c r="X72" s="161"/>
      <c r="Y72" s="150">
        <f t="shared" si="29"/>
        <v>0</v>
      </c>
      <c r="Z72" s="155">
        <f t="shared" ref="Z72:Z101" si="33">+AD72+AG72</f>
        <v>0</v>
      </c>
      <c r="AA72" s="152">
        <f t="shared" si="30"/>
        <v>0</v>
      </c>
      <c r="AB72" s="50" t="str">
        <f t="shared" ref="AB72:AB101" si="34">$B$2</f>
        <v>F1C</v>
      </c>
      <c r="AC72" s="50" t="s">
        <v>609</v>
      </c>
      <c r="AD72" s="41">
        <f>+IF(AND(OR(B72&lt;=$AG$4,U72=$U$6),B72&lt;15),ROUNDUP(AVERAGEIFS(Segédlet!$B$6:$B$19,Segédlet!$A$6:$A$19,"&gt;="&amp;$B72,Segédlet!$A$6:$A$19,"&lt;"&amp;($B72+$AE72)),0),0)</f>
        <v>0</v>
      </c>
      <c r="AE72" s="41">
        <f t="shared" si="31"/>
        <v>75</v>
      </c>
      <c r="AF72" s="41"/>
      <c r="AG72" s="41">
        <f>+IF(AD72&gt;0,INT(($AD$4-B72)/VLOOKUP($B$2,Segédlet!$A$23:$B$29,2,FALSE)),0)</f>
        <v>0</v>
      </c>
      <c r="AH72" s="47" t="str">
        <f t="shared" si="32"/>
        <v/>
      </c>
      <c r="AI72" s="39"/>
      <c r="AJ72" s="39">
        <f t="shared" si="24"/>
        <v>0</v>
      </c>
      <c r="AK72" s="209">
        <f t="shared" ref="AK72:AK101" si="35">U72/$U$6</f>
        <v>0</v>
      </c>
    </row>
    <row r="73" spans="1:37" ht="15" hidden="1" customHeight="1">
      <c r="A73" s="191"/>
      <c r="B73" s="153" t="str">
        <f t="shared" si="27"/>
        <v/>
      </c>
      <c r="C73" s="154" t="str">
        <f t="shared" si="28"/>
        <v/>
      </c>
      <c r="D73" s="144"/>
      <c r="E73" s="145"/>
      <c r="F73" s="146"/>
      <c r="G73" s="147" t="str">
        <f t="shared" si="26"/>
        <v xml:space="preserve"> </v>
      </c>
      <c r="H73" s="148" t="str">
        <f>+IF(YEAR(Címlap!$B$5)-M73&gt;18,"","J")</f>
        <v/>
      </c>
      <c r="I73" s="158"/>
      <c r="J73" s="159"/>
      <c r="K73" s="178"/>
      <c r="L73" s="162"/>
      <c r="M73" s="162"/>
      <c r="N73" s="120"/>
      <c r="O73" s="116"/>
      <c r="P73" s="116"/>
      <c r="Q73" s="116"/>
      <c r="R73" s="116"/>
      <c r="S73" s="116"/>
      <c r="T73" s="226"/>
      <c r="U73" s="149">
        <f t="shared" si="17"/>
        <v>0</v>
      </c>
      <c r="V73" s="123"/>
      <c r="W73" s="156"/>
      <c r="X73" s="161"/>
      <c r="Y73" s="150">
        <f t="shared" si="29"/>
        <v>0</v>
      </c>
      <c r="Z73" s="155">
        <f t="shared" si="33"/>
        <v>0</v>
      </c>
      <c r="AA73" s="152">
        <f t="shared" si="30"/>
        <v>0</v>
      </c>
      <c r="AB73" s="50" t="str">
        <f t="shared" si="34"/>
        <v>F1C</v>
      </c>
      <c r="AC73" s="50" t="s">
        <v>609</v>
      </c>
      <c r="AD73" s="41">
        <f>+IF(AND(OR(B73&lt;=$AG$4,U73=$U$6),B73&lt;15),ROUNDUP(AVERAGEIFS(Segédlet!$B$6:$B$19,Segédlet!$A$6:$A$19,"&gt;="&amp;$B73,Segédlet!$A$6:$A$19,"&lt;"&amp;($B73+$AE73)),0),0)</f>
        <v>0</v>
      </c>
      <c r="AE73" s="41">
        <f t="shared" si="31"/>
        <v>75</v>
      </c>
      <c r="AF73" s="41"/>
      <c r="AG73" s="41">
        <f>+IF(AD73&gt;0,INT(($AD$4-B73)/VLOOKUP($B$2,Segédlet!$A$23:$B$29,2,FALSE)),0)</f>
        <v>0</v>
      </c>
      <c r="AH73" s="47" t="str">
        <f t="shared" si="32"/>
        <v/>
      </c>
      <c r="AI73" s="39"/>
      <c r="AJ73" s="39">
        <f t="shared" si="24"/>
        <v>0</v>
      </c>
      <c r="AK73" s="209">
        <f t="shared" si="35"/>
        <v>0</v>
      </c>
    </row>
    <row r="74" spans="1:37" ht="15" hidden="1" customHeight="1">
      <c r="A74" s="191"/>
      <c r="B74" s="153" t="str">
        <f t="shared" si="27"/>
        <v/>
      </c>
      <c r="C74" s="154" t="str">
        <f t="shared" si="28"/>
        <v/>
      </c>
      <c r="D74" s="144"/>
      <c r="E74" s="145"/>
      <c r="F74" s="146"/>
      <c r="G74" s="147" t="str">
        <f t="shared" si="26"/>
        <v xml:space="preserve"> </v>
      </c>
      <c r="H74" s="148" t="str">
        <f>+IF(YEAR(Címlap!$B$5)-M74&gt;18,"","J")</f>
        <v/>
      </c>
      <c r="I74" s="158"/>
      <c r="J74" s="159"/>
      <c r="K74" s="178"/>
      <c r="L74" s="162"/>
      <c r="M74" s="162"/>
      <c r="N74" s="120"/>
      <c r="O74" s="116"/>
      <c r="P74" s="116"/>
      <c r="Q74" s="116"/>
      <c r="R74" s="116"/>
      <c r="S74" s="116"/>
      <c r="T74" s="226"/>
      <c r="U74" s="149">
        <f t="shared" si="17"/>
        <v>0</v>
      </c>
      <c r="V74" s="123"/>
      <c r="W74" s="156"/>
      <c r="X74" s="161"/>
      <c r="Y74" s="150">
        <f t="shared" si="29"/>
        <v>0</v>
      </c>
      <c r="Z74" s="155">
        <f t="shared" si="33"/>
        <v>0</v>
      </c>
      <c r="AA74" s="152">
        <f t="shared" si="30"/>
        <v>0</v>
      </c>
      <c r="AB74" s="50" t="str">
        <f t="shared" si="34"/>
        <v>F1C</v>
      </c>
      <c r="AC74" s="50" t="s">
        <v>609</v>
      </c>
      <c r="AD74" s="41">
        <f>+IF(AND(OR(B74&lt;=$AG$4,U74=$U$6),B74&lt;15),ROUNDUP(AVERAGEIFS(Segédlet!$B$6:$B$19,Segédlet!$A$6:$A$19,"&gt;="&amp;$B74,Segédlet!$A$6:$A$19,"&lt;"&amp;($B74+$AE74)),0),0)</f>
        <v>0</v>
      </c>
      <c r="AE74" s="41">
        <f t="shared" si="31"/>
        <v>75</v>
      </c>
      <c r="AF74" s="41"/>
      <c r="AG74" s="41">
        <f>+IF(AD74&gt;0,INT(($AD$4-B74)/VLOOKUP($B$2,Segédlet!$A$23:$B$29,2,FALSE)),0)</f>
        <v>0</v>
      </c>
      <c r="AH74" s="47" t="str">
        <f t="shared" si="32"/>
        <v/>
      </c>
      <c r="AI74" s="39"/>
      <c r="AJ74" s="39">
        <f t="shared" si="24"/>
        <v>0</v>
      </c>
      <c r="AK74" s="209">
        <f t="shared" si="35"/>
        <v>0</v>
      </c>
    </row>
    <row r="75" spans="1:37" ht="15" hidden="1" customHeight="1">
      <c r="A75" s="191"/>
      <c r="B75" s="153" t="str">
        <f t="shared" si="27"/>
        <v/>
      </c>
      <c r="C75" s="154" t="str">
        <f t="shared" si="28"/>
        <v/>
      </c>
      <c r="D75" s="144"/>
      <c r="E75" s="145"/>
      <c r="F75" s="146"/>
      <c r="G75" s="147" t="str">
        <f t="shared" si="26"/>
        <v xml:space="preserve"> </v>
      </c>
      <c r="H75" s="148" t="str">
        <f>+IF(YEAR(Címlap!$B$5)-M75&gt;18,"","J")</f>
        <v/>
      </c>
      <c r="I75" s="158"/>
      <c r="J75" s="159"/>
      <c r="K75" s="178"/>
      <c r="L75" s="162"/>
      <c r="M75" s="162"/>
      <c r="N75" s="120"/>
      <c r="O75" s="116"/>
      <c r="P75" s="116"/>
      <c r="Q75" s="116"/>
      <c r="R75" s="116"/>
      <c r="S75" s="116"/>
      <c r="T75" s="226"/>
      <c r="U75" s="149">
        <f t="shared" si="17"/>
        <v>0</v>
      </c>
      <c r="V75" s="123"/>
      <c r="W75" s="156"/>
      <c r="X75" s="161"/>
      <c r="Y75" s="150">
        <f t="shared" si="29"/>
        <v>0</v>
      </c>
      <c r="Z75" s="155">
        <f t="shared" si="33"/>
        <v>0</v>
      </c>
      <c r="AA75" s="152">
        <f t="shared" si="30"/>
        <v>0</v>
      </c>
      <c r="AB75" s="50" t="str">
        <f t="shared" si="34"/>
        <v>F1C</v>
      </c>
      <c r="AC75" s="50" t="s">
        <v>609</v>
      </c>
      <c r="AD75" s="41">
        <f>+IF(AND(OR(B75&lt;=$AG$4,U75=$U$6),B75&lt;15),ROUNDUP(AVERAGEIFS(Segédlet!$B$6:$B$19,Segédlet!$A$6:$A$19,"&gt;="&amp;$B75,Segédlet!$A$6:$A$19,"&lt;"&amp;($B75+$AE75)),0),0)</f>
        <v>0</v>
      </c>
      <c r="AE75" s="41">
        <f t="shared" si="31"/>
        <v>75</v>
      </c>
      <c r="AF75" s="41"/>
      <c r="AG75" s="41">
        <f>+IF(AD75&gt;0,INT(($AD$4-B75)/VLOOKUP($B$2,Segédlet!$A$23:$B$29,2,FALSE)),0)</f>
        <v>0</v>
      </c>
      <c r="AH75" s="47" t="str">
        <f t="shared" si="32"/>
        <v/>
      </c>
      <c r="AI75" s="39"/>
      <c r="AJ75" s="39">
        <f t="shared" si="24"/>
        <v>0</v>
      </c>
      <c r="AK75" s="209">
        <f t="shared" si="35"/>
        <v>0</v>
      </c>
    </row>
    <row r="76" spans="1:37" ht="15" hidden="1" customHeight="1">
      <c r="A76" s="191"/>
      <c r="B76" s="153" t="str">
        <f t="shared" si="27"/>
        <v/>
      </c>
      <c r="C76" s="154" t="str">
        <f t="shared" si="28"/>
        <v/>
      </c>
      <c r="D76" s="144"/>
      <c r="E76" s="145"/>
      <c r="F76" s="146"/>
      <c r="G76" s="147" t="str">
        <f t="shared" si="26"/>
        <v xml:space="preserve"> </v>
      </c>
      <c r="H76" s="148" t="str">
        <f>+IF(YEAR(Címlap!$B$5)-M76&gt;18,"","J")</f>
        <v/>
      </c>
      <c r="I76" s="158"/>
      <c r="J76" s="159"/>
      <c r="K76" s="178"/>
      <c r="L76" s="162"/>
      <c r="M76" s="162"/>
      <c r="N76" s="120"/>
      <c r="O76" s="116"/>
      <c r="P76" s="116"/>
      <c r="Q76" s="116"/>
      <c r="R76" s="116"/>
      <c r="S76" s="116"/>
      <c r="T76" s="226"/>
      <c r="U76" s="149">
        <f t="shared" si="17"/>
        <v>0</v>
      </c>
      <c r="V76" s="123"/>
      <c r="W76" s="156"/>
      <c r="X76" s="161"/>
      <c r="Y76" s="150">
        <f t="shared" si="29"/>
        <v>0</v>
      </c>
      <c r="Z76" s="155">
        <f t="shared" si="33"/>
        <v>0</v>
      </c>
      <c r="AA76" s="152">
        <f t="shared" si="30"/>
        <v>0</v>
      </c>
      <c r="AB76" s="50" t="str">
        <f t="shared" si="34"/>
        <v>F1C</v>
      </c>
      <c r="AC76" s="50" t="s">
        <v>609</v>
      </c>
      <c r="AD76" s="41">
        <f>+IF(AND(OR(B76&lt;=$AG$4,U76=$U$6),B76&lt;15),ROUNDUP(AVERAGEIFS(Segédlet!$B$6:$B$19,Segédlet!$A$6:$A$19,"&gt;="&amp;$B76,Segédlet!$A$6:$A$19,"&lt;"&amp;($B76+$AE76)),0),0)</f>
        <v>0</v>
      </c>
      <c r="AE76" s="41">
        <f t="shared" si="31"/>
        <v>75</v>
      </c>
      <c r="AF76" s="41"/>
      <c r="AG76" s="41">
        <f>+IF(AD76&gt;0,INT(($AD$4-B76)/VLOOKUP($B$2,Segédlet!$A$23:$B$29,2,FALSE)),0)</f>
        <v>0</v>
      </c>
      <c r="AH76" s="47" t="str">
        <f t="shared" si="32"/>
        <v/>
      </c>
      <c r="AI76" s="39"/>
      <c r="AJ76" s="39">
        <f t="shared" ref="AJ76:AJ101" si="36">+IF(H76="J",Y76,0)</f>
        <v>0</v>
      </c>
      <c r="AK76" s="209">
        <f t="shared" si="35"/>
        <v>0</v>
      </c>
    </row>
    <row r="77" spans="1:37" ht="15" hidden="1" customHeight="1">
      <c r="A77" s="191"/>
      <c r="B77" s="153" t="str">
        <f t="shared" si="27"/>
        <v/>
      </c>
      <c r="C77" s="154" t="str">
        <f t="shared" si="28"/>
        <v/>
      </c>
      <c r="D77" s="144"/>
      <c r="E77" s="145"/>
      <c r="F77" s="146"/>
      <c r="G77" s="147" t="str">
        <f t="shared" si="26"/>
        <v xml:space="preserve"> </v>
      </c>
      <c r="H77" s="148" t="str">
        <f>+IF(YEAR(Címlap!$B$5)-M77&gt;18,"","J")</f>
        <v/>
      </c>
      <c r="I77" s="158"/>
      <c r="J77" s="159"/>
      <c r="K77" s="178"/>
      <c r="L77" s="162"/>
      <c r="M77" s="162"/>
      <c r="N77" s="120"/>
      <c r="O77" s="116"/>
      <c r="P77" s="116"/>
      <c r="Q77" s="116"/>
      <c r="R77" s="116"/>
      <c r="S77" s="116"/>
      <c r="T77" s="226"/>
      <c r="U77" s="149">
        <f t="shared" si="17"/>
        <v>0</v>
      </c>
      <c r="V77" s="123"/>
      <c r="W77" s="156"/>
      <c r="X77" s="161"/>
      <c r="Y77" s="150">
        <f t="shared" si="29"/>
        <v>0</v>
      </c>
      <c r="Z77" s="155">
        <f t="shared" si="33"/>
        <v>0</v>
      </c>
      <c r="AA77" s="152">
        <f t="shared" si="30"/>
        <v>0</v>
      </c>
      <c r="AB77" s="50" t="str">
        <f t="shared" si="34"/>
        <v>F1C</v>
      </c>
      <c r="AC77" s="50" t="s">
        <v>609</v>
      </c>
      <c r="AD77" s="41">
        <f>+IF(AND(OR(B77&lt;=$AG$4,U77=$U$6),B77&lt;15),ROUNDUP(AVERAGEIFS(Segédlet!$B$6:$B$19,Segédlet!$A$6:$A$19,"&gt;="&amp;$B77,Segédlet!$A$6:$A$19,"&lt;"&amp;($B77+$AE77)),0),0)</f>
        <v>0</v>
      </c>
      <c r="AE77" s="41">
        <f t="shared" si="31"/>
        <v>75</v>
      </c>
      <c r="AF77" s="41"/>
      <c r="AG77" s="41">
        <f>+IF(AD77&gt;0,INT(($AD$4-B77)/VLOOKUP($B$2,Segédlet!$A$23:$B$29,2,FALSE)),0)</f>
        <v>0</v>
      </c>
      <c r="AH77" s="47" t="str">
        <f t="shared" si="32"/>
        <v/>
      </c>
      <c r="AI77" s="39"/>
      <c r="AJ77" s="39">
        <f t="shared" si="36"/>
        <v>0</v>
      </c>
      <c r="AK77" s="209">
        <f t="shared" si="35"/>
        <v>0</v>
      </c>
    </row>
    <row r="78" spans="1:37" ht="15" hidden="1" customHeight="1">
      <c r="A78" s="191"/>
      <c r="B78" s="153" t="str">
        <f t="shared" si="27"/>
        <v/>
      </c>
      <c r="C78" s="154" t="str">
        <f t="shared" si="28"/>
        <v/>
      </c>
      <c r="D78" s="144"/>
      <c r="E78" s="145"/>
      <c r="F78" s="146"/>
      <c r="G78" s="147" t="str">
        <f t="shared" si="26"/>
        <v xml:space="preserve"> </v>
      </c>
      <c r="H78" s="148" t="str">
        <f>+IF(YEAR(Címlap!$B$5)-M78&gt;18,"","J")</f>
        <v/>
      </c>
      <c r="I78" s="158"/>
      <c r="J78" s="159"/>
      <c r="K78" s="178"/>
      <c r="L78" s="162"/>
      <c r="M78" s="162"/>
      <c r="N78" s="120"/>
      <c r="O78" s="116"/>
      <c r="P78" s="116"/>
      <c r="Q78" s="116"/>
      <c r="R78" s="116"/>
      <c r="S78" s="116"/>
      <c r="T78" s="226"/>
      <c r="U78" s="149">
        <f t="shared" si="17"/>
        <v>0</v>
      </c>
      <c r="V78" s="123"/>
      <c r="W78" s="156"/>
      <c r="X78" s="161"/>
      <c r="Y78" s="150">
        <f t="shared" si="29"/>
        <v>0</v>
      </c>
      <c r="Z78" s="155">
        <f t="shared" si="33"/>
        <v>0</v>
      </c>
      <c r="AA78" s="152">
        <f t="shared" si="30"/>
        <v>0</v>
      </c>
      <c r="AB78" s="50" t="str">
        <f t="shared" si="34"/>
        <v>F1C</v>
      </c>
      <c r="AC78" s="50" t="s">
        <v>609</v>
      </c>
      <c r="AD78" s="41">
        <f>+IF(AND(OR(B78&lt;=$AG$4,U78=$U$6),B78&lt;15),ROUNDUP(AVERAGEIFS(Segédlet!$B$6:$B$19,Segédlet!$A$6:$A$19,"&gt;="&amp;$B78,Segédlet!$A$6:$A$19,"&lt;"&amp;($B78+$AE78)),0),0)</f>
        <v>0</v>
      </c>
      <c r="AE78" s="41">
        <f t="shared" si="31"/>
        <v>75</v>
      </c>
      <c r="AF78" s="41"/>
      <c r="AG78" s="41">
        <f>+IF(AD78&gt;0,INT(($AD$4-B78)/VLOOKUP($B$2,Segédlet!$A$23:$B$29,2,FALSE)),0)</f>
        <v>0</v>
      </c>
      <c r="AH78" s="47" t="str">
        <f t="shared" si="32"/>
        <v/>
      </c>
      <c r="AI78" s="39"/>
      <c r="AJ78" s="39">
        <f t="shared" si="36"/>
        <v>0</v>
      </c>
      <c r="AK78" s="209">
        <f t="shared" si="35"/>
        <v>0</v>
      </c>
    </row>
    <row r="79" spans="1:37" ht="15" hidden="1" customHeight="1">
      <c r="A79" s="191"/>
      <c r="B79" s="153" t="str">
        <f t="shared" si="27"/>
        <v/>
      </c>
      <c r="C79" s="154" t="str">
        <f t="shared" si="28"/>
        <v/>
      </c>
      <c r="D79" s="144"/>
      <c r="E79" s="145"/>
      <c r="F79" s="146"/>
      <c r="G79" s="147" t="str">
        <f t="shared" si="26"/>
        <v xml:space="preserve"> </v>
      </c>
      <c r="H79" s="148" t="str">
        <f>+IF(YEAR(Címlap!$B$5)-M79&gt;18,"","J")</f>
        <v/>
      </c>
      <c r="I79" s="158"/>
      <c r="J79" s="159"/>
      <c r="K79" s="178"/>
      <c r="L79" s="162"/>
      <c r="M79" s="162"/>
      <c r="N79" s="120"/>
      <c r="O79" s="116"/>
      <c r="P79" s="116"/>
      <c r="Q79" s="116"/>
      <c r="R79" s="116"/>
      <c r="S79" s="116"/>
      <c r="T79" s="226"/>
      <c r="U79" s="149">
        <f t="shared" si="17"/>
        <v>0</v>
      </c>
      <c r="V79" s="123"/>
      <c r="W79" s="156"/>
      <c r="X79" s="161"/>
      <c r="Y79" s="150">
        <f t="shared" si="29"/>
        <v>0</v>
      </c>
      <c r="Z79" s="155">
        <f t="shared" si="33"/>
        <v>0</v>
      </c>
      <c r="AA79" s="152">
        <f t="shared" si="30"/>
        <v>0</v>
      </c>
      <c r="AB79" s="50" t="str">
        <f t="shared" si="34"/>
        <v>F1C</v>
      </c>
      <c r="AC79" s="50" t="s">
        <v>609</v>
      </c>
      <c r="AD79" s="41">
        <f>+IF(AND(OR(B79&lt;=$AG$4,U79=$U$6),B79&lt;15),ROUNDUP(AVERAGEIFS(Segédlet!$B$6:$B$19,Segédlet!$A$6:$A$19,"&gt;="&amp;$B79,Segédlet!$A$6:$A$19,"&lt;"&amp;($B79+$AE79)),0),0)</f>
        <v>0</v>
      </c>
      <c r="AE79" s="41">
        <f t="shared" si="31"/>
        <v>75</v>
      </c>
      <c r="AF79" s="41"/>
      <c r="AG79" s="41">
        <f>+IF(AD79&gt;0,INT(($AD$4-B79)/VLOOKUP($B$2,Segédlet!$A$23:$B$29,2,FALSE)),0)</f>
        <v>0</v>
      </c>
      <c r="AH79" s="47" t="str">
        <f t="shared" si="32"/>
        <v/>
      </c>
      <c r="AI79" s="39"/>
      <c r="AJ79" s="39">
        <f t="shared" si="36"/>
        <v>0</v>
      </c>
      <c r="AK79" s="209">
        <f t="shared" si="35"/>
        <v>0</v>
      </c>
    </row>
    <row r="80" spans="1:37" ht="15" hidden="1" customHeight="1">
      <c r="A80" s="191"/>
      <c r="B80" s="153" t="str">
        <f t="shared" si="27"/>
        <v/>
      </c>
      <c r="C80" s="154" t="str">
        <f t="shared" si="28"/>
        <v/>
      </c>
      <c r="D80" s="144"/>
      <c r="E80" s="145"/>
      <c r="F80" s="146"/>
      <c r="G80" s="147" t="str">
        <f t="shared" si="26"/>
        <v xml:space="preserve"> </v>
      </c>
      <c r="H80" s="148" t="str">
        <f>+IF(YEAR(Címlap!$B$5)-M80&gt;18,"","J")</f>
        <v/>
      </c>
      <c r="I80" s="158"/>
      <c r="J80" s="159"/>
      <c r="K80" s="178"/>
      <c r="L80" s="162"/>
      <c r="M80" s="162"/>
      <c r="N80" s="120"/>
      <c r="O80" s="116"/>
      <c r="P80" s="116"/>
      <c r="Q80" s="116"/>
      <c r="R80" s="116"/>
      <c r="S80" s="116"/>
      <c r="T80" s="226"/>
      <c r="U80" s="149">
        <f t="shared" si="17"/>
        <v>0</v>
      </c>
      <c r="V80" s="123"/>
      <c r="W80" s="156"/>
      <c r="X80" s="161"/>
      <c r="Y80" s="150">
        <f t="shared" si="29"/>
        <v>0</v>
      </c>
      <c r="Z80" s="155">
        <f t="shared" si="33"/>
        <v>0</v>
      </c>
      <c r="AA80" s="152">
        <f t="shared" si="30"/>
        <v>0</v>
      </c>
      <c r="AB80" s="50" t="str">
        <f t="shared" si="34"/>
        <v>F1C</v>
      </c>
      <c r="AC80" s="50" t="s">
        <v>609</v>
      </c>
      <c r="AD80" s="41">
        <f>+IF(AND(OR(B80&lt;=$AG$4,U80=$U$6),B80&lt;15),ROUNDUP(AVERAGEIFS(Segédlet!$B$6:$B$19,Segédlet!$A$6:$A$19,"&gt;="&amp;$B80,Segédlet!$A$6:$A$19,"&lt;"&amp;($B80+$AE80)),0),0)</f>
        <v>0</v>
      </c>
      <c r="AE80" s="41">
        <f t="shared" si="31"/>
        <v>75</v>
      </c>
      <c r="AF80" s="41"/>
      <c r="AG80" s="41">
        <f>+IF(AD80&gt;0,INT(($AD$4-B80)/VLOOKUP($B$2,Segédlet!$A$23:$B$29,2,FALSE)),0)</f>
        <v>0</v>
      </c>
      <c r="AH80" s="47" t="str">
        <f t="shared" si="32"/>
        <v/>
      </c>
      <c r="AI80" s="39"/>
      <c r="AJ80" s="39">
        <f t="shared" si="36"/>
        <v>0</v>
      </c>
      <c r="AK80" s="209">
        <f t="shared" si="35"/>
        <v>0</v>
      </c>
    </row>
    <row r="81" spans="1:37" ht="15" hidden="1" customHeight="1">
      <c r="A81" s="191"/>
      <c r="B81" s="153" t="str">
        <f t="shared" si="27"/>
        <v/>
      </c>
      <c r="C81" s="154" t="str">
        <f t="shared" si="28"/>
        <v/>
      </c>
      <c r="D81" s="144"/>
      <c r="E81" s="145"/>
      <c r="F81" s="146"/>
      <c r="G81" s="147" t="str">
        <f t="shared" si="26"/>
        <v xml:space="preserve"> </v>
      </c>
      <c r="H81" s="148" t="str">
        <f>+IF(YEAR(Címlap!$B$5)-M81&gt;18,"","J")</f>
        <v/>
      </c>
      <c r="I81" s="158"/>
      <c r="J81" s="159"/>
      <c r="K81" s="178"/>
      <c r="L81" s="162"/>
      <c r="M81" s="162"/>
      <c r="N81" s="120"/>
      <c r="O81" s="116"/>
      <c r="P81" s="116"/>
      <c r="Q81" s="116"/>
      <c r="R81" s="116"/>
      <c r="S81" s="116"/>
      <c r="T81" s="226"/>
      <c r="U81" s="149">
        <f t="shared" si="17"/>
        <v>0</v>
      </c>
      <c r="V81" s="123"/>
      <c r="W81" s="156"/>
      <c r="X81" s="161"/>
      <c r="Y81" s="150">
        <f t="shared" si="29"/>
        <v>0</v>
      </c>
      <c r="Z81" s="155">
        <f t="shared" si="33"/>
        <v>0</v>
      </c>
      <c r="AA81" s="152">
        <f t="shared" si="30"/>
        <v>0</v>
      </c>
      <c r="AB81" s="50" t="str">
        <f t="shared" si="34"/>
        <v>F1C</v>
      </c>
      <c r="AC81" s="50" t="s">
        <v>609</v>
      </c>
      <c r="AD81" s="41">
        <f>+IF(AND(OR(B81&lt;=$AG$4,U81=$U$6),B81&lt;15),ROUNDUP(AVERAGEIFS(Segédlet!$B$6:$B$19,Segédlet!$A$6:$A$19,"&gt;="&amp;$B81,Segédlet!$A$6:$A$19,"&lt;"&amp;($B81+$AE81)),0),0)</f>
        <v>0</v>
      </c>
      <c r="AE81" s="41">
        <f t="shared" si="31"/>
        <v>75</v>
      </c>
      <c r="AF81" s="41"/>
      <c r="AG81" s="41">
        <f>+IF(AD81&gt;0,INT(($AD$4-B81)/VLOOKUP($B$2,Segédlet!$A$23:$B$29,2,FALSE)),0)</f>
        <v>0</v>
      </c>
      <c r="AH81" s="47" t="str">
        <f t="shared" si="32"/>
        <v/>
      </c>
      <c r="AI81" s="39"/>
      <c r="AJ81" s="39">
        <f t="shared" si="36"/>
        <v>0</v>
      </c>
      <c r="AK81" s="209">
        <f t="shared" si="35"/>
        <v>0</v>
      </c>
    </row>
    <row r="82" spans="1:37" ht="15" hidden="1" customHeight="1">
      <c r="A82" s="191"/>
      <c r="B82" s="153" t="str">
        <f t="shared" si="27"/>
        <v/>
      </c>
      <c r="C82" s="154" t="str">
        <f t="shared" si="28"/>
        <v/>
      </c>
      <c r="D82" s="144"/>
      <c r="E82" s="145"/>
      <c r="F82" s="146"/>
      <c r="G82" s="147" t="str">
        <f t="shared" si="26"/>
        <v xml:space="preserve"> </v>
      </c>
      <c r="H82" s="148" t="str">
        <f>+IF(YEAR(Címlap!$B$5)-M82&gt;18,"","J")</f>
        <v/>
      </c>
      <c r="I82" s="158"/>
      <c r="J82" s="159"/>
      <c r="K82" s="178"/>
      <c r="L82" s="162"/>
      <c r="M82" s="162"/>
      <c r="N82" s="120"/>
      <c r="O82" s="116"/>
      <c r="P82" s="116"/>
      <c r="Q82" s="116"/>
      <c r="R82" s="116"/>
      <c r="S82" s="116"/>
      <c r="T82" s="226"/>
      <c r="U82" s="149">
        <f t="shared" si="17"/>
        <v>0</v>
      </c>
      <c r="V82" s="123"/>
      <c r="W82" s="156"/>
      <c r="X82" s="161"/>
      <c r="Y82" s="150">
        <f t="shared" si="29"/>
        <v>0</v>
      </c>
      <c r="Z82" s="155">
        <f t="shared" si="33"/>
        <v>0</v>
      </c>
      <c r="AA82" s="152">
        <f t="shared" si="30"/>
        <v>0</v>
      </c>
      <c r="AB82" s="50" t="str">
        <f t="shared" si="34"/>
        <v>F1C</v>
      </c>
      <c r="AC82" s="50" t="s">
        <v>609</v>
      </c>
      <c r="AD82" s="41">
        <f>+IF(AND(OR(B82&lt;=$AG$4,U82=$U$6),B82&lt;15),ROUNDUP(AVERAGEIFS(Segédlet!$B$6:$B$19,Segédlet!$A$6:$A$19,"&gt;="&amp;$B82,Segédlet!$A$6:$A$19,"&lt;"&amp;($B82+$AE82)),0),0)</f>
        <v>0</v>
      </c>
      <c r="AE82" s="41">
        <f t="shared" si="31"/>
        <v>75</v>
      </c>
      <c r="AF82" s="41"/>
      <c r="AG82" s="41">
        <f>+IF(AD82&gt;0,INT(($AD$4-B82)/VLOOKUP($B$2,Segédlet!$A$23:$B$29,2,FALSE)),0)</f>
        <v>0</v>
      </c>
      <c r="AH82" s="47" t="str">
        <f t="shared" si="32"/>
        <v/>
      </c>
      <c r="AI82" s="39"/>
      <c r="AJ82" s="39">
        <f t="shared" si="36"/>
        <v>0</v>
      </c>
      <c r="AK82" s="209">
        <f t="shared" si="35"/>
        <v>0</v>
      </c>
    </row>
    <row r="83" spans="1:37" ht="15" hidden="1" customHeight="1">
      <c r="A83" s="191"/>
      <c r="B83" s="153" t="str">
        <f t="shared" si="27"/>
        <v/>
      </c>
      <c r="C83" s="154" t="str">
        <f t="shared" si="28"/>
        <v/>
      </c>
      <c r="D83" s="144"/>
      <c r="E83" s="145"/>
      <c r="F83" s="146"/>
      <c r="G83" s="147" t="str">
        <f t="shared" si="26"/>
        <v xml:space="preserve"> </v>
      </c>
      <c r="H83" s="148" t="str">
        <f>+IF(YEAR(Címlap!$B$5)-M83&gt;18,"","J")</f>
        <v/>
      </c>
      <c r="I83" s="158"/>
      <c r="J83" s="159"/>
      <c r="K83" s="178"/>
      <c r="L83" s="162"/>
      <c r="M83" s="162"/>
      <c r="N83" s="120"/>
      <c r="O83" s="116"/>
      <c r="P83" s="116"/>
      <c r="Q83" s="116"/>
      <c r="R83" s="116"/>
      <c r="S83" s="116"/>
      <c r="T83" s="226"/>
      <c r="U83" s="149">
        <f t="shared" si="17"/>
        <v>0</v>
      </c>
      <c r="V83" s="123"/>
      <c r="W83" s="156"/>
      <c r="X83" s="161"/>
      <c r="Y83" s="150">
        <f t="shared" si="29"/>
        <v>0</v>
      </c>
      <c r="Z83" s="155">
        <f t="shared" si="33"/>
        <v>0</v>
      </c>
      <c r="AA83" s="152">
        <f t="shared" si="30"/>
        <v>0</v>
      </c>
      <c r="AB83" s="50" t="str">
        <f t="shared" si="34"/>
        <v>F1C</v>
      </c>
      <c r="AC83" s="50" t="s">
        <v>609</v>
      </c>
      <c r="AD83" s="41">
        <f>+IF(AND(OR(B83&lt;=$AG$4,U83=$U$6),B83&lt;15),ROUNDUP(AVERAGEIFS(Segédlet!$B$6:$B$19,Segédlet!$A$6:$A$19,"&gt;="&amp;$B83,Segédlet!$A$6:$A$19,"&lt;"&amp;($B83+$AE83)),0),0)</f>
        <v>0</v>
      </c>
      <c r="AE83" s="41">
        <f t="shared" si="31"/>
        <v>75</v>
      </c>
      <c r="AF83" s="41"/>
      <c r="AG83" s="41">
        <f>+IF(AD83&gt;0,INT(($AD$4-B83)/VLOOKUP($B$2,Segédlet!$A$23:$B$29,2,FALSE)),0)</f>
        <v>0</v>
      </c>
      <c r="AH83" s="47" t="str">
        <f t="shared" si="32"/>
        <v/>
      </c>
      <c r="AI83" s="39"/>
      <c r="AJ83" s="39">
        <f t="shared" si="36"/>
        <v>0</v>
      </c>
      <c r="AK83" s="209">
        <f t="shared" si="35"/>
        <v>0</v>
      </c>
    </row>
    <row r="84" spans="1:37" ht="15" hidden="1" customHeight="1">
      <c r="A84" s="191"/>
      <c r="B84" s="153" t="str">
        <f t="shared" si="27"/>
        <v/>
      </c>
      <c r="C84" s="154" t="str">
        <f t="shared" si="28"/>
        <v/>
      </c>
      <c r="D84" s="144"/>
      <c r="E84" s="145"/>
      <c r="F84" s="146"/>
      <c r="G84" s="147" t="str">
        <f t="shared" si="26"/>
        <v xml:space="preserve"> </v>
      </c>
      <c r="H84" s="148" t="str">
        <f>+IF(YEAR(Címlap!$B$5)-M84&gt;18,"","J")</f>
        <v/>
      </c>
      <c r="I84" s="158"/>
      <c r="J84" s="159"/>
      <c r="K84" s="178"/>
      <c r="L84" s="162"/>
      <c r="M84" s="162"/>
      <c r="N84" s="120"/>
      <c r="O84" s="116"/>
      <c r="P84" s="116"/>
      <c r="Q84" s="116"/>
      <c r="R84" s="116"/>
      <c r="S84" s="116"/>
      <c r="T84" s="226"/>
      <c r="U84" s="149">
        <f t="shared" si="17"/>
        <v>0</v>
      </c>
      <c r="V84" s="123"/>
      <c r="W84" s="156"/>
      <c r="X84" s="161"/>
      <c r="Y84" s="150">
        <f t="shared" si="29"/>
        <v>0</v>
      </c>
      <c r="Z84" s="155">
        <f t="shared" si="33"/>
        <v>0</v>
      </c>
      <c r="AA84" s="152">
        <f t="shared" si="30"/>
        <v>0</v>
      </c>
      <c r="AB84" s="50" t="str">
        <f t="shared" si="34"/>
        <v>F1C</v>
      </c>
      <c r="AC84" s="50" t="s">
        <v>609</v>
      </c>
      <c r="AD84" s="41">
        <f>+IF(AND(OR(B84&lt;=$AG$4,U84=$U$6),B84&lt;15),ROUNDUP(AVERAGEIFS(Segédlet!$B$6:$B$19,Segédlet!$A$6:$A$19,"&gt;="&amp;$B84,Segédlet!$A$6:$A$19,"&lt;"&amp;($B84+$AE84)),0),0)</f>
        <v>0</v>
      </c>
      <c r="AE84" s="41">
        <f t="shared" si="31"/>
        <v>75</v>
      </c>
      <c r="AF84" s="41"/>
      <c r="AG84" s="41">
        <f>+IF(AD84&gt;0,INT(($AD$4-B84)/VLOOKUP($B$2,Segédlet!$A$23:$B$29,2,FALSE)),0)</f>
        <v>0</v>
      </c>
      <c r="AH84" s="47" t="str">
        <f t="shared" si="32"/>
        <v/>
      </c>
      <c r="AI84" s="39"/>
      <c r="AJ84" s="39">
        <f t="shared" si="36"/>
        <v>0</v>
      </c>
      <c r="AK84" s="209">
        <f t="shared" si="35"/>
        <v>0</v>
      </c>
    </row>
    <row r="85" spans="1:37" ht="15" hidden="1" customHeight="1">
      <c r="A85" s="191"/>
      <c r="B85" s="153" t="str">
        <f t="shared" si="27"/>
        <v/>
      </c>
      <c r="C85" s="154" t="str">
        <f t="shared" si="28"/>
        <v/>
      </c>
      <c r="D85" s="144"/>
      <c r="E85" s="145"/>
      <c r="F85" s="146"/>
      <c r="G85" s="147" t="str">
        <f t="shared" si="26"/>
        <v xml:space="preserve"> </v>
      </c>
      <c r="H85" s="148" t="str">
        <f>+IF(YEAR(Címlap!$B$5)-M85&gt;18,"","J")</f>
        <v/>
      </c>
      <c r="I85" s="158"/>
      <c r="J85" s="159"/>
      <c r="K85" s="178"/>
      <c r="L85" s="162"/>
      <c r="M85" s="162"/>
      <c r="N85" s="120"/>
      <c r="O85" s="116"/>
      <c r="P85" s="116"/>
      <c r="Q85" s="116"/>
      <c r="R85" s="116"/>
      <c r="S85" s="116"/>
      <c r="T85" s="226"/>
      <c r="U85" s="149">
        <f t="shared" si="17"/>
        <v>0</v>
      </c>
      <c r="V85" s="123"/>
      <c r="W85" s="156"/>
      <c r="X85" s="161"/>
      <c r="Y85" s="150">
        <f t="shared" si="29"/>
        <v>0</v>
      </c>
      <c r="Z85" s="155">
        <f t="shared" si="33"/>
        <v>0</v>
      </c>
      <c r="AA85" s="152">
        <f t="shared" si="30"/>
        <v>0</v>
      </c>
      <c r="AB85" s="50" t="str">
        <f t="shared" si="34"/>
        <v>F1C</v>
      </c>
      <c r="AC85" s="50" t="s">
        <v>609</v>
      </c>
      <c r="AD85" s="41">
        <f>+IF(AND(OR(B85&lt;=$AG$4,U85=$U$6),B85&lt;15),ROUNDUP(AVERAGEIFS(Segédlet!$B$6:$B$19,Segédlet!$A$6:$A$19,"&gt;="&amp;$B85,Segédlet!$A$6:$A$19,"&lt;"&amp;($B85+$AE85)),0),0)</f>
        <v>0</v>
      </c>
      <c r="AE85" s="41">
        <f t="shared" si="31"/>
        <v>75</v>
      </c>
      <c r="AF85" s="41"/>
      <c r="AG85" s="41">
        <f>+IF(AD85&gt;0,INT(($AD$4-B85)/VLOOKUP($B$2,Segédlet!$A$23:$B$29,2,FALSE)),0)</f>
        <v>0</v>
      </c>
      <c r="AH85" s="47" t="str">
        <f t="shared" si="32"/>
        <v/>
      </c>
      <c r="AI85" s="39"/>
      <c r="AJ85" s="39">
        <f t="shared" si="36"/>
        <v>0</v>
      </c>
      <c r="AK85" s="209">
        <f t="shared" si="35"/>
        <v>0</v>
      </c>
    </row>
    <row r="86" spans="1:37" ht="15" hidden="1" customHeight="1">
      <c r="A86" s="191"/>
      <c r="B86" s="153" t="str">
        <f t="shared" si="27"/>
        <v/>
      </c>
      <c r="C86" s="154" t="str">
        <f t="shared" si="28"/>
        <v/>
      </c>
      <c r="D86" s="144"/>
      <c r="E86" s="145"/>
      <c r="F86" s="146"/>
      <c r="G86" s="147" t="str">
        <f t="shared" si="26"/>
        <v xml:space="preserve"> </v>
      </c>
      <c r="H86" s="148" t="str">
        <f>+IF(YEAR(Címlap!$B$5)-M86&gt;18,"","J")</f>
        <v/>
      </c>
      <c r="I86" s="158"/>
      <c r="J86" s="159"/>
      <c r="K86" s="178"/>
      <c r="L86" s="162"/>
      <c r="M86" s="162"/>
      <c r="N86" s="120"/>
      <c r="O86" s="116"/>
      <c r="P86" s="116"/>
      <c r="Q86" s="116"/>
      <c r="R86" s="116"/>
      <c r="S86" s="116"/>
      <c r="T86" s="226"/>
      <c r="U86" s="149">
        <f t="shared" si="17"/>
        <v>0</v>
      </c>
      <c r="V86" s="123"/>
      <c r="W86" s="156"/>
      <c r="X86" s="161"/>
      <c r="Y86" s="150">
        <f t="shared" si="29"/>
        <v>0</v>
      </c>
      <c r="Z86" s="155">
        <f t="shared" si="33"/>
        <v>0</v>
      </c>
      <c r="AA86" s="152">
        <f t="shared" si="30"/>
        <v>0</v>
      </c>
      <c r="AB86" s="50" t="str">
        <f t="shared" si="34"/>
        <v>F1C</v>
      </c>
      <c r="AC86" s="50" t="s">
        <v>609</v>
      </c>
      <c r="AD86" s="41">
        <f>+IF(AND(OR(B86&lt;=$AG$4,U86=$U$6),B86&lt;15),ROUNDUP(AVERAGEIFS(Segédlet!$B$6:$B$19,Segédlet!$A$6:$A$19,"&gt;="&amp;$B86,Segédlet!$A$6:$A$19,"&lt;"&amp;($B86+$AE86)),0),0)</f>
        <v>0</v>
      </c>
      <c r="AE86" s="41">
        <f t="shared" si="31"/>
        <v>75</v>
      </c>
      <c r="AF86" s="41"/>
      <c r="AG86" s="41">
        <f>+IF(AD86&gt;0,INT(($AD$4-B86)/VLOOKUP($B$2,Segédlet!$A$23:$B$29,2,FALSE)),0)</f>
        <v>0</v>
      </c>
      <c r="AH86" s="47" t="str">
        <f t="shared" si="32"/>
        <v/>
      </c>
      <c r="AI86" s="39"/>
      <c r="AJ86" s="39">
        <f t="shared" si="36"/>
        <v>0</v>
      </c>
      <c r="AK86" s="209">
        <f t="shared" si="35"/>
        <v>0</v>
      </c>
    </row>
    <row r="87" spans="1:37" ht="15" hidden="1" customHeight="1">
      <c r="A87" s="191"/>
      <c r="B87" s="153" t="str">
        <f t="shared" si="27"/>
        <v/>
      </c>
      <c r="C87" s="154" t="str">
        <f t="shared" si="28"/>
        <v/>
      </c>
      <c r="D87" s="144"/>
      <c r="E87" s="145"/>
      <c r="F87" s="146"/>
      <c r="G87" s="147" t="str">
        <f t="shared" si="26"/>
        <v xml:space="preserve"> </v>
      </c>
      <c r="H87" s="148" t="str">
        <f>+IF(YEAR(Címlap!$B$5)-M87&gt;18,"","J")</f>
        <v/>
      </c>
      <c r="I87" s="158"/>
      <c r="J87" s="159"/>
      <c r="K87" s="178"/>
      <c r="L87" s="162"/>
      <c r="M87" s="162"/>
      <c r="N87" s="120"/>
      <c r="O87" s="116"/>
      <c r="P87" s="116"/>
      <c r="Q87" s="116"/>
      <c r="R87" s="116"/>
      <c r="S87" s="116"/>
      <c r="T87" s="226"/>
      <c r="U87" s="149">
        <f t="shared" si="17"/>
        <v>0</v>
      </c>
      <c r="V87" s="123"/>
      <c r="W87" s="156"/>
      <c r="X87" s="161"/>
      <c r="Y87" s="150">
        <f t="shared" si="29"/>
        <v>0</v>
      </c>
      <c r="Z87" s="155">
        <f t="shared" si="33"/>
        <v>0</v>
      </c>
      <c r="AA87" s="152">
        <f t="shared" si="30"/>
        <v>0</v>
      </c>
      <c r="AB87" s="50" t="str">
        <f t="shared" si="34"/>
        <v>F1C</v>
      </c>
      <c r="AC87" s="50" t="s">
        <v>609</v>
      </c>
      <c r="AD87" s="41">
        <f>+IF(AND(OR(B87&lt;=$AG$4,U87=$U$6),B87&lt;15),ROUNDUP(AVERAGEIFS(Segédlet!$B$6:$B$19,Segédlet!$A$6:$A$19,"&gt;="&amp;$B87,Segédlet!$A$6:$A$19,"&lt;"&amp;($B87+$AE87)),0),0)</f>
        <v>0</v>
      </c>
      <c r="AE87" s="41">
        <f t="shared" si="31"/>
        <v>75</v>
      </c>
      <c r="AF87" s="41"/>
      <c r="AG87" s="41">
        <f>+IF(AD87&gt;0,INT(($AD$4-B87)/VLOOKUP($B$2,Segédlet!$A$23:$B$29,2,FALSE)),0)</f>
        <v>0</v>
      </c>
      <c r="AH87" s="47" t="str">
        <f t="shared" si="32"/>
        <v/>
      </c>
      <c r="AI87" s="39"/>
      <c r="AJ87" s="39">
        <f t="shared" si="36"/>
        <v>0</v>
      </c>
      <c r="AK87" s="209">
        <f t="shared" si="35"/>
        <v>0</v>
      </c>
    </row>
    <row r="88" spans="1:37" ht="15" hidden="1" customHeight="1">
      <c r="A88" s="191"/>
      <c r="B88" s="153" t="str">
        <f t="shared" si="27"/>
        <v/>
      </c>
      <c r="C88" s="154" t="str">
        <f t="shared" si="28"/>
        <v/>
      </c>
      <c r="D88" s="144"/>
      <c r="E88" s="145"/>
      <c r="F88" s="146"/>
      <c r="G88" s="147" t="str">
        <f t="shared" si="26"/>
        <v xml:space="preserve"> </v>
      </c>
      <c r="H88" s="148" t="str">
        <f>+IF(YEAR(Címlap!$B$5)-M88&gt;18,"","J")</f>
        <v/>
      </c>
      <c r="I88" s="158"/>
      <c r="J88" s="159"/>
      <c r="K88" s="178"/>
      <c r="L88" s="162"/>
      <c r="M88" s="162"/>
      <c r="N88" s="120"/>
      <c r="O88" s="116"/>
      <c r="P88" s="116"/>
      <c r="Q88" s="116"/>
      <c r="R88" s="116"/>
      <c r="S88" s="116"/>
      <c r="T88" s="226"/>
      <c r="U88" s="149">
        <f t="shared" si="17"/>
        <v>0</v>
      </c>
      <c r="V88" s="123"/>
      <c r="W88" s="156"/>
      <c r="X88" s="161"/>
      <c r="Y88" s="150">
        <f t="shared" si="29"/>
        <v>0</v>
      </c>
      <c r="Z88" s="155">
        <f t="shared" si="33"/>
        <v>0</v>
      </c>
      <c r="AA88" s="152">
        <f t="shared" si="30"/>
        <v>0</v>
      </c>
      <c r="AB88" s="50" t="str">
        <f t="shared" si="34"/>
        <v>F1C</v>
      </c>
      <c r="AC88" s="50" t="s">
        <v>609</v>
      </c>
      <c r="AD88" s="41">
        <f>+IF(AND(OR(B88&lt;=$AG$4,U88=$U$6),B88&lt;15),ROUNDUP(AVERAGEIFS(Segédlet!$B$6:$B$19,Segédlet!$A$6:$A$19,"&gt;="&amp;$B88,Segédlet!$A$6:$A$19,"&lt;"&amp;($B88+$AE88)),0),0)</f>
        <v>0</v>
      </c>
      <c r="AE88" s="41">
        <f t="shared" si="31"/>
        <v>75</v>
      </c>
      <c r="AF88" s="41"/>
      <c r="AG88" s="41">
        <f>+IF(AD88&gt;0,INT(($AD$4-B88)/VLOOKUP($B$2,Segédlet!$A$23:$B$29,2,FALSE)),0)</f>
        <v>0</v>
      </c>
      <c r="AH88" s="47" t="str">
        <f t="shared" si="32"/>
        <v/>
      </c>
      <c r="AI88" s="39"/>
      <c r="AJ88" s="39">
        <f t="shared" si="36"/>
        <v>0</v>
      </c>
      <c r="AK88" s="209">
        <f t="shared" si="35"/>
        <v>0</v>
      </c>
    </row>
    <row r="89" spans="1:37" ht="15" hidden="1" customHeight="1">
      <c r="A89" s="191"/>
      <c r="B89" s="153" t="str">
        <f t="shared" si="27"/>
        <v/>
      </c>
      <c r="C89" s="154" t="str">
        <f t="shared" si="28"/>
        <v/>
      </c>
      <c r="D89" s="144"/>
      <c r="E89" s="145"/>
      <c r="F89" s="146"/>
      <c r="G89" s="147" t="str">
        <f t="shared" si="26"/>
        <v xml:space="preserve"> </v>
      </c>
      <c r="H89" s="148" t="str">
        <f>+IF(YEAR(Címlap!$B$5)-M89&gt;18,"","J")</f>
        <v/>
      </c>
      <c r="I89" s="158"/>
      <c r="J89" s="159"/>
      <c r="K89" s="178"/>
      <c r="L89" s="162"/>
      <c r="M89" s="162"/>
      <c r="N89" s="120"/>
      <c r="O89" s="116"/>
      <c r="P89" s="116"/>
      <c r="Q89" s="116"/>
      <c r="R89" s="116"/>
      <c r="S89" s="116"/>
      <c r="T89" s="226"/>
      <c r="U89" s="149">
        <f t="shared" si="17"/>
        <v>0</v>
      </c>
      <c r="V89" s="123"/>
      <c r="W89" s="156"/>
      <c r="X89" s="161"/>
      <c r="Y89" s="150">
        <f t="shared" si="29"/>
        <v>0</v>
      </c>
      <c r="Z89" s="155">
        <f t="shared" si="33"/>
        <v>0</v>
      </c>
      <c r="AA89" s="152">
        <f t="shared" si="30"/>
        <v>0</v>
      </c>
      <c r="AB89" s="50" t="str">
        <f t="shared" si="34"/>
        <v>F1C</v>
      </c>
      <c r="AC89" s="50" t="s">
        <v>609</v>
      </c>
      <c r="AD89" s="41">
        <f>+IF(AND(OR(B89&lt;=$AG$4,U89=$U$6),B89&lt;15),ROUNDUP(AVERAGEIFS(Segédlet!$B$6:$B$19,Segédlet!$A$6:$A$19,"&gt;="&amp;$B89,Segédlet!$A$6:$A$19,"&lt;"&amp;($B89+$AE89)),0),0)</f>
        <v>0</v>
      </c>
      <c r="AE89" s="41">
        <f t="shared" si="31"/>
        <v>75</v>
      </c>
      <c r="AF89" s="41"/>
      <c r="AG89" s="41">
        <f>+IF(AD89&gt;0,INT(($AD$4-B89)/VLOOKUP($B$2,Segédlet!$A$23:$B$29,2,FALSE)),0)</f>
        <v>0</v>
      </c>
      <c r="AH89" s="47" t="str">
        <f t="shared" si="32"/>
        <v/>
      </c>
      <c r="AI89" s="39"/>
      <c r="AJ89" s="39">
        <f t="shared" si="36"/>
        <v>0</v>
      </c>
      <c r="AK89" s="209">
        <f t="shared" si="35"/>
        <v>0</v>
      </c>
    </row>
    <row r="90" spans="1:37" ht="15" hidden="1" customHeight="1">
      <c r="A90" s="191"/>
      <c r="B90" s="153" t="str">
        <f t="shared" si="27"/>
        <v/>
      </c>
      <c r="C90" s="154" t="str">
        <f t="shared" si="28"/>
        <v/>
      </c>
      <c r="D90" s="144"/>
      <c r="E90" s="145"/>
      <c r="F90" s="146"/>
      <c r="G90" s="147" t="str">
        <f t="shared" si="26"/>
        <v xml:space="preserve"> </v>
      </c>
      <c r="H90" s="148" t="str">
        <f>+IF(YEAR(Címlap!$B$5)-M90&gt;18,"","J")</f>
        <v/>
      </c>
      <c r="I90" s="158"/>
      <c r="J90" s="159"/>
      <c r="K90" s="178"/>
      <c r="L90" s="162"/>
      <c r="M90" s="162"/>
      <c r="N90" s="120"/>
      <c r="O90" s="116"/>
      <c r="P90" s="116"/>
      <c r="Q90" s="116"/>
      <c r="R90" s="116"/>
      <c r="S90" s="116"/>
      <c r="T90" s="226"/>
      <c r="U90" s="149">
        <f t="shared" si="17"/>
        <v>0</v>
      </c>
      <c r="V90" s="123"/>
      <c r="W90" s="156"/>
      <c r="X90" s="161"/>
      <c r="Y90" s="150">
        <f t="shared" si="29"/>
        <v>0</v>
      </c>
      <c r="Z90" s="155">
        <f t="shared" si="33"/>
        <v>0</v>
      </c>
      <c r="AA90" s="152">
        <f t="shared" si="30"/>
        <v>0</v>
      </c>
      <c r="AB90" s="50" t="str">
        <f t="shared" si="34"/>
        <v>F1C</v>
      </c>
      <c r="AC90" s="50" t="s">
        <v>609</v>
      </c>
      <c r="AD90" s="41">
        <f>+IF(AND(OR(B90&lt;=$AG$4,U90=$U$6),B90&lt;15),ROUNDUP(AVERAGEIFS(Segédlet!$B$6:$B$19,Segédlet!$A$6:$A$19,"&gt;="&amp;$B90,Segédlet!$A$6:$A$19,"&lt;"&amp;($B90+$AE90)),0),0)</f>
        <v>0</v>
      </c>
      <c r="AE90" s="41">
        <f t="shared" si="31"/>
        <v>75</v>
      </c>
      <c r="AF90" s="41"/>
      <c r="AG90" s="41">
        <f>+IF(AD90&gt;0,INT(($AD$4-B90)/VLOOKUP($B$2,Segédlet!$A$23:$B$29,2,FALSE)),0)</f>
        <v>0</v>
      </c>
      <c r="AH90" s="47" t="str">
        <f t="shared" si="32"/>
        <v/>
      </c>
      <c r="AI90" s="39"/>
      <c r="AJ90" s="39">
        <f t="shared" si="36"/>
        <v>0</v>
      </c>
      <c r="AK90" s="209">
        <f t="shared" si="35"/>
        <v>0</v>
      </c>
    </row>
    <row r="91" spans="1:37" ht="15" hidden="1" customHeight="1">
      <c r="A91" s="191"/>
      <c r="B91" s="153" t="str">
        <f t="shared" si="27"/>
        <v/>
      </c>
      <c r="C91" s="154" t="str">
        <f t="shared" si="28"/>
        <v/>
      </c>
      <c r="D91" s="144"/>
      <c r="E91" s="145"/>
      <c r="F91" s="146"/>
      <c r="G91" s="147" t="str">
        <f t="shared" si="26"/>
        <v xml:space="preserve"> </v>
      </c>
      <c r="H91" s="148" t="str">
        <f>+IF(YEAR(Címlap!$B$5)-M91&gt;18,"","J")</f>
        <v/>
      </c>
      <c r="I91" s="158"/>
      <c r="J91" s="159"/>
      <c r="K91" s="178"/>
      <c r="L91" s="162"/>
      <c r="M91" s="162"/>
      <c r="N91" s="120"/>
      <c r="O91" s="116"/>
      <c r="P91" s="116"/>
      <c r="Q91" s="116"/>
      <c r="R91" s="116"/>
      <c r="S91" s="116"/>
      <c r="T91" s="226"/>
      <c r="U91" s="149">
        <f t="shared" si="17"/>
        <v>0</v>
      </c>
      <c r="V91" s="123"/>
      <c r="W91" s="156"/>
      <c r="X91" s="161"/>
      <c r="Y91" s="150">
        <f t="shared" si="29"/>
        <v>0</v>
      </c>
      <c r="Z91" s="155">
        <f t="shared" si="33"/>
        <v>0</v>
      </c>
      <c r="AA91" s="152">
        <f t="shared" si="30"/>
        <v>0</v>
      </c>
      <c r="AB91" s="50" t="str">
        <f t="shared" si="34"/>
        <v>F1C</v>
      </c>
      <c r="AC91" s="50" t="s">
        <v>609</v>
      </c>
      <c r="AD91" s="41">
        <f>+IF(AND(OR(B91&lt;=$AG$4,U91=$U$6),B91&lt;15),ROUNDUP(AVERAGEIFS(Segédlet!$B$6:$B$19,Segédlet!$A$6:$A$19,"&gt;="&amp;$B91,Segédlet!$A$6:$A$19,"&lt;"&amp;($B91+$AE91)),0),0)</f>
        <v>0</v>
      </c>
      <c r="AE91" s="41">
        <f t="shared" si="31"/>
        <v>75</v>
      </c>
      <c r="AF91" s="41"/>
      <c r="AG91" s="41">
        <f>+IF(AD91&gt;0,INT(($AD$4-B91)/VLOOKUP($B$2,Segédlet!$A$23:$B$29,2,FALSE)),0)</f>
        <v>0</v>
      </c>
      <c r="AH91" s="47" t="str">
        <f t="shared" si="32"/>
        <v/>
      </c>
      <c r="AI91" s="39"/>
      <c r="AJ91" s="39">
        <f t="shared" si="36"/>
        <v>0</v>
      </c>
      <c r="AK91" s="209">
        <f t="shared" si="35"/>
        <v>0</v>
      </c>
    </row>
    <row r="92" spans="1:37" ht="15" hidden="1" customHeight="1">
      <c r="A92" s="191"/>
      <c r="B92" s="153" t="str">
        <f t="shared" si="27"/>
        <v/>
      </c>
      <c r="C92" s="154" t="str">
        <f t="shared" si="28"/>
        <v/>
      </c>
      <c r="D92" s="144"/>
      <c r="E92" s="145"/>
      <c r="F92" s="146"/>
      <c r="G92" s="147" t="str">
        <f t="shared" si="26"/>
        <v xml:space="preserve"> </v>
      </c>
      <c r="H92" s="148" t="str">
        <f>+IF(YEAR(Címlap!$B$5)-M92&gt;18,"","J")</f>
        <v/>
      </c>
      <c r="I92" s="158"/>
      <c r="J92" s="159"/>
      <c r="K92" s="178"/>
      <c r="L92" s="162"/>
      <c r="M92" s="162"/>
      <c r="N92" s="120"/>
      <c r="O92" s="116"/>
      <c r="P92" s="116"/>
      <c r="Q92" s="116"/>
      <c r="R92" s="116"/>
      <c r="S92" s="116"/>
      <c r="T92" s="226"/>
      <c r="U92" s="149">
        <f t="shared" si="17"/>
        <v>0</v>
      </c>
      <c r="V92" s="123"/>
      <c r="W92" s="156"/>
      <c r="X92" s="161"/>
      <c r="Y92" s="150">
        <f t="shared" si="29"/>
        <v>0</v>
      </c>
      <c r="Z92" s="155">
        <f t="shared" si="33"/>
        <v>0</v>
      </c>
      <c r="AA92" s="152">
        <f t="shared" si="30"/>
        <v>0</v>
      </c>
      <c r="AB92" s="50" t="str">
        <f t="shared" si="34"/>
        <v>F1C</v>
      </c>
      <c r="AC92" s="50" t="s">
        <v>609</v>
      </c>
      <c r="AD92" s="41">
        <f>+IF(AND(OR(B92&lt;=$AG$4,U92=$U$6),B92&lt;15),ROUNDUP(AVERAGEIFS(Segédlet!$B$6:$B$19,Segédlet!$A$6:$A$19,"&gt;="&amp;$B92,Segédlet!$A$6:$A$19,"&lt;"&amp;($B92+$AE92)),0),0)</f>
        <v>0</v>
      </c>
      <c r="AE92" s="41">
        <f t="shared" si="31"/>
        <v>75</v>
      </c>
      <c r="AF92" s="41"/>
      <c r="AG92" s="41">
        <f>+IF(AD92&gt;0,INT(($AD$4-B92)/VLOOKUP($B$2,Segédlet!$A$23:$B$29,2,FALSE)),0)</f>
        <v>0</v>
      </c>
      <c r="AH92" s="47" t="str">
        <f t="shared" si="32"/>
        <v/>
      </c>
      <c r="AI92" s="39"/>
      <c r="AJ92" s="39">
        <f t="shared" si="36"/>
        <v>0</v>
      </c>
      <c r="AK92" s="209">
        <f t="shared" si="35"/>
        <v>0</v>
      </c>
    </row>
    <row r="93" spans="1:37" ht="15" hidden="1" customHeight="1">
      <c r="A93" s="191"/>
      <c r="B93" s="153" t="str">
        <f t="shared" si="27"/>
        <v/>
      </c>
      <c r="C93" s="154" t="str">
        <f t="shared" si="28"/>
        <v/>
      </c>
      <c r="D93" s="144"/>
      <c r="E93" s="145"/>
      <c r="F93" s="146"/>
      <c r="G93" s="147" t="str">
        <f t="shared" si="26"/>
        <v xml:space="preserve"> </v>
      </c>
      <c r="H93" s="148" t="str">
        <f>+IF(YEAR(Címlap!$B$5)-M93&gt;18,"","J")</f>
        <v/>
      </c>
      <c r="I93" s="158"/>
      <c r="J93" s="159"/>
      <c r="K93" s="178"/>
      <c r="L93" s="162"/>
      <c r="M93" s="162"/>
      <c r="N93" s="120"/>
      <c r="O93" s="116"/>
      <c r="P93" s="116"/>
      <c r="Q93" s="116"/>
      <c r="R93" s="116"/>
      <c r="S93" s="116"/>
      <c r="T93" s="226"/>
      <c r="U93" s="149">
        <f t="shared" si="17"/>
        <v>0</v>
      </c>
      <c r="V93" s="123"/>
      <c r="W93" s="156"/>
      <c r="X93" s="161"/>
      <c r="Y93" s="150">
        <f t="shared" si="29"/>
        <v>0</v>
      </c>
      <c r="Z93" s="155">
        <f t="shared" si="33"/>
        <v>0</v>
      </c>
      <c r="AA93" s="152">
        <f t="shared" si="30"/>
        <v>0</v>
      </c>
      <c r="AB93" s="50" t="str">
        <f t="shared" si="34"/>
        <v>F1C</v>
      </c>
      <c r="AC93" s="50" t="s">
        <v>609</v>
      </c>
      <c r="AD93" s="41">
        <f>+IF(AND(OR(B93&lt;=$AG$4,U93=$U$6),B93&lt;15),ROUNDUP(AVERAGEIFS(Segédlet!$B$6:$B$19,Segédlet!$A$6:$A$19,"&gt;="&amp;$B93,Segédlet!$A$6:$A$19,"&lt;"&amp;($B93+$AE93)),0),0)</f>
        <v>0</v>
      </c>
      <c r="AE93" s="41">
        <f t="shared" si="31"/>
        <v>75</v>
      </c>
      <c r="AF93" s="41"/>
      <c r="AG93" s="41">
        <f>+IF(AD93&gt;0,INT(($AD$4-B93)/VLOOKUP($B$2,Segédlet!$A$23:$B$29,2,FALSE)),0)</f>
        <v>0</v>
      </c>
      <c r="AH93" s="47" t="str">
        <f t="shared" si="32"/>
        <v/>
      </c>
      <c r="AI93" s="39"/>
      <c r="AJ93" s="39">
        <f t="shared" si="36"/>
        <v>0</v>
      </c>
      <c r="AK93" s="209">
        <f t="shared" si="35"/>
        <v>0</v>
      </c>
    </row>
    <row r="94" spans="1:37" ht="15" hidden="1" customHeight="1">
      <c r="A94" s="191"/>
      <c r="B94" s="153" t="str">
        <f t="shared" si="27"/>
        <v/>
      </c>
      <c r="C94" s="154" t="str">
        <f t="shared" si="28"/>
        <v/>
      </c>
      <c r="D94" s="144"/>
      <c r="E94" s="145"/>
      <c r="F94" s="146"/>
      <c r="G94" s="147" t="str">
        <f t="shared" si="26"/>
        <v xml:space="preserve"> </v>
      </c>
      <c r="H94" s="148" t="str">
        <f>+IF(YEAR(Címlap!$B$5)-M94&gt;18,"","J")</f>
        <v/>
      </c>
      <c r="I94" s="158"/>
      <c r="J94" s="159"/>
      <c r="K94" s="178"/>
      <c r="L94" s="162"/>
      <c r="M94" s="162"/>
      <c r="N94" s="120"/>
      <c r="O94" s="116"/>
      <c r="P94" s="116"/>
      <c r="Q94" s="116"/>
      <c r="R94" s="116"/>
      <c r="S94" s="116"/>
      <c r="T94" s="226"/>
      <c r="U94" s="149">
        <f t="shared" si="17"/>
        <v>0</v>
      </c>
      <c r="V94" s="123"/>
      <c r="W94" s="156"/>
      <c r="X94" s="161"/>
      <c r="Y94" s="150">
        <f t="shared" si="29"/>
        <v>0</v>
      </c>
      <c r="Z94" s="155">
        <f t="shared" si="33"/>
        <v>0</v>
      </c>
      <c r="AA94" s="152">
        <f t="shared" si="30"/>
        <v>0</v>
      </c>
      <c r="AB94" s="50" t="str">
        <f t="shared" si="34"/>
        <v>F1C</v>
      </c>
      <c r="AC94" s="50" t="s">
        <v>609</v>
      </c>
      <c r="AD94" s="41">
        <f>+IF(AND(OR(B94&lt;=$AG$4,U94=$U$6),B94&lt;15),ROUNDUP(AVERAGEIFS(Segédlet!$B$6:$B$19,Segédlet!$A$6:$A$19,"&gt;="&amp;$B94,Segédlet!$A$6:$A$19,"&lt;"&amp;($B94+$AE94)),0),0)</f>
        <v>0</v>
      </c>
      <c r="AE94" s="41">
        <f t="shared" si="31"/>
        <v>75</v>
      </c>
      <c r="AF94" s="41"/>
      <c r="AG94" s="41">
        <f>+IF(AD94&gt;0,INT(($AD$4-B94)/VLOOKUP($B$2,Segédlet!$A$23:$B$29,2,FALSE)),0)</f>
        <v>0</v>
      </c>
      <c r="AH94" s="47" t="str">
        <f t="shared" si="32"/>
        <v/>
      </c>
      <c r="AI94" s="39"/>
      <c r="AJ94" s="39">
        <f t="shared" si="36"/>
        <v>0</v>
      </c>
      <c r="AK94" s="209">
        <f t="shared" si="35"/>
        <v>0</v>
      </c>
    </row>
    <row r="95" spans="1:37" ht="15" hidden="1" customHeight="1">
      <c r="A95" s="191"/>
      <c r="B95" s="153" t="str">
        <f t="shared" si="27"/>
        <v/>
      </c>
      <c r="C95" s="154" t="str">
        <f t="shared" si="28"/>
        <v/>
      </c>
      <c r="D95" s="144"/>
      <c r="E95" s="145"/>
      <c r="F95" s="146"/>
      <c r="G95" s="147" t="str">
        <f t="shared" si="26"/>
        <v xml:space="preserve"> </v>
      </c>
      <c r="H95" s="148" t="str">
        <f>+IF(YEAR(Címlap!$B$5)-M95&gt;18,"","J")</f>
        <v/>
      </c>
      <c r="I95" s="158"/>
      <c r="J95" s="159"/>
      <c r="K95" s="178"/>
      <c r="L95" s="162"/>
      <c r="M95" s="162"/>
      <c r="N95" s="120"/>
      <c r="O95" s="116"/>
      <c r="P95" s="116"/>
      <c r="Q95" s="116"/>
      <c r="R95" s="116"/>
      <c r="S95" s="116"/>
      <c r="T95" s="226"/>
      <c r="U95" s="149">
        <f t="shared" si="17"/>
        <v>0</v>
      </c>
      <c r="V95" s="123"/>
      <c r="W95" s="156"/>
      <c r="X95" s="161"/>
      <c r="Y95" s="150">
        <f t="shared" si="29"/>
        <v>0</v>
      </c>
      <c r="Z95" s="155">
        <f t="shared" si="33"/>
        <v>0</v>
      </c>
      <c r="AA95" s="152">
        <f t="shared" si="30"/>
        <v>0</v>
      </c>
      <c r="AB95" s="50" t="str">
        <f t="shared" si="34"/>
        <v>F1C</v>
      </c>
      <c r="AC95" s="50" t="s">
        <v>609</v>
      </c>
      <c r="AD95" s="41">
        <f>+IF(AND(OR(B95&lt;=$AG$4,U95=$U$6),B95&lt;15),ROUNDUP(AVERAGEIFS(Segédlet!$B$6:$B$19,Segédlet!$A$6:$A$19,"&gt;="&amp;$B95,Segédlet!$A$6:$A$19,"&lt;"&amp;($B95+$AE95)),0),0)</f>
        <v>0</v>
      </c>
      <c r="AE95" s="41">
        <f t="shared" si="31"/>
        <v>75</v>
      </c>
      <c r="AF95" s="41"/>
      <c r="AG95" s="41">
        <f>+IF(AD95&gt;0,INT(($AD$4-B95)/VLOOKUP($B$2,Segédlet!$A$23:$B$29,2,FALSE)),0)</f>
        <v>0</v>
      </c>
      <c r="AH95" s="47" t="str">
        <f t="shared" si="32"/>
        <v/>
      </c>
      <c r="AI95" s="39"/>
      <c r="AJ95" s="39">
        <f t="shared" si="36"/>
        <v>0</v>
      </c>
      <c r="AK95" s="209">
        <f t="shared" si="35"/>
        <v>0</v>
      </c>
    </row>
    <row r="96" spans="1:37" ht="15" hidden="1" customHeight="1">
      <c r="A96" s="191"/>
      <c r="B96" s="153" t="str">
        <f t="shared" si="27"/>
        <v/>
      </c>
      <c r="C96" s="154" t="str">
        <f t="shared" si="28"/>
        <v/>
      </c>
      <c r="D96" s="144"/>
      <c r="E96" s="145"/>
      <c r="F96" s="146"/>
      <c r="G96" s="147" t="str">
        <f t="shared" si="26"/>
        <v xml:space="preserve"> </v>
      </c>
      <c r="H96" s="148" t="str">
        <f>+IF(YEAR(Címlap!$B$5)-M96&gt;18,"","J")</f>
        <v/>
      </c>
      <c r="I96" s="158"/>
      <c r="J96" s="159"/>
      <c r="K96" s="178"/>
      <c r="L96" s="162"/>
      <c r="M96" s="162"/>
      <c r="N96" s="120"/>
      <c r="O96" s="116"/>
      <c r="P96" s="116"/>
      <c r="Q96" s="116"/>
      <c r="R96" s="116"/>
      <c r="S96" s="116"/>
      <c r="T96" s="226"/>
      <c r="U96" s="149">
        <f t="shared" si="17"/>
        <v>0</v>
      </c>
      <c r="V96" s="123"/>
      <c r="W96" s="156"/>
      <c r="X96" s="161"/>
      <c r="Y96" s="150">
        <f t="shared" si="29"/>
        <v>0</v>
      </c>
      <c r="Z96" s="155">
        <f t="shared" si="33"/>
        <v>0</v>
      </c>
      <c r="AA96" s="152">
        <f t="shared" si="30"/>
        <v>0</v>
      </c>
      <c r="AB96" s="50" t="str">
        <f t="shared" si="34"/>
        <v>F1C</v>
      </c>
      <c r="AC96" s="50" t="s">
        <v>609</v>
      </c>
      <c r="AD96" s="41">
        <f>+IF(AND(OR(B96&lt;=$AG$4,U96=$U$6),B96&lt;15),ROUNDUP(AVERAGEIFS(Segédlet!$B$6:$B$19,Segédlet!$A$6:$A$19,"&gt;="&amp;$B96,Segédlet!$A$6:$A$19,"&lt;"&amp;($B96+$AE96)),0),0)</f>
        <v>0</v>
      </c>
      <c r="AE96" s="41">
        <f t="shared" si="31"/>
        <v>75</v>
      </c>
      <c r="AF96" s="41"/>
      <c r="AG96" s="41">
        <f>+IF(AD96&gt;0,INT(($AD$4-B96)/VLOOKUP($B$2,Segédlet!$A$23:$B$29,2,FALSE)),0)</f>
        <v>0</v>
      </c>
      <c r="AH96" s="47" t="str">
        <f t="shared" si="32"/>
        <v/>
      </c>
      <c r="AI96" s="39"/>
      <c r="AJ96" s="39">
        <f t="shared" si="36"/>
        <v>0</v>
      </c>
      <c r="AK96" s="209">
        <f t="shared" si="35"/>
        <v>0</v>
      </c>
    </row>
    <row r="97" spans="1:37" ht="15" hidden="1" customHeight="1">
      <c r="A97" s="191"/>
      <c r="B97" s="153" t="str">
        <f t="shared" si="27"/>
        <v/>
      </c>
      <c r="C97" s="154" t="str">
        <f t="shared" si="28"/>
        <v/>
      </c>
      <c r="D97" s="144"/>
      <c r="E97" s="145"/>
      <c r="F97" s="146"/>
      <c r="G97" s="147" t="str">
        <f t="shared" si="26"/>
        <v xml:space="preserve"> </v>
      </c>
      <c r="H97" s="148" t="str">
        <f>+IF(YEAR(Címlap!$B$5)-M97&gt;18,"","J")</f>
        <v/>
      </c>
      <c r="I97" s="158"/>
      <c r="J97" s="159"/>
      <c r="K97" s="178"/>
      <c r="L97" s="162"/>
      <c r="M97" s="162"/>
      <c r="N97" s="120"/>
      <c r="O97" s="116"/>
      <c r="P97" s="116"/>
      <c r="Q97" s="116"/>
      <c r="R97" s="116"/>
      <c r="S97" s="116"/>
      <c r="T97" s="226"/>
      <c r="U97" s="149">
        <f t="shared" si="17"/>
        <v>0</v>
      </c>
      <c r="V97" s="123"/>
      <c r="W97" s="156"/>
      <c r="X97" s="161"/>
      <c r="Y97" s="150">
        <f t="shared" si="29"/>
        <v>0</v>
      </c>
      <c r="Z97" s="155">
        <f t="shared" si="33"/>
        <v>0</v>
      </c>
      <c r="AA97" s="152">
        <f t="shared" si="30"/>
        <v>0</v>
      </c>
      <c r="AB97" s="50" t="str">
        <f t="shared" si="34"/>
        <v>F1C</v>
      </c>
      <c r="AC97" s="50" t="s">
        <v>609</v>
      </c>
      <c r="AD97" s="41">
        <f>+IF(AND(OR(B97&lt;=$AG$4,U97=$U$6),B97&lt;15),ROUNDUP(AVERAGEIFS(Segédlet!$B$6:$B$19,Segédlet!$A$6:$A$19,"&gt;="&amp;$B97,Segédlet!$A$6:$A$19,"&lt;"&amp;($B97+$AE97)),0),0)</f>
        <v>0</v>
      </c>
      <c r="AE97" s="41">
        <f t="shared" si="31"/>
        <v>75</v>
      </c>
      <c r="AF97" s="41"/>
      <c r="AG97" s="41">
        <f>+IF(AD97&gt;0,INT(($AD$4-B97)/VLOOKUP($B$2,Segédlet!$A$23:$B$29,2,FALSE)),0)</f>
        <v>0</v>
      </c>
      <c r="AH97" s="47" t="str">
        <f t="shared" si="32"/>
        <v/>
      </c>
      <c r="AI97" s="39"/>
      <c r="AJ97" s="39">
        <f t="shared" si="36"/>
        <v>0</v>
      </c>
      <c r="AK97" s="209">
        <f t="shared" si="35"/>
        <v>0</v>
      </c>
    </row>
    <row r="98" spans="1:37" ht="15" hidden="1" customHeight="1">
      <c r="A98" s="191"/>
      <c r="B98" s="153" t="str">
        <f t="shared" si="27"/>
        <v/>
      </c>
      <c r="C98" s="154" t="str">
        <f t="shared" si="28"/>
        <v/>
      </c>
      <c r="D98" s="144"/>
      <c r="E98" s="145"/>
      <c r="F98" s="146"/>
      <c r="G98" s="147" t="str">
        <f t="shared" si="26"/>
        <v xml:space="preserve"> </v>
      </c>
      <c r="H98" s="148" t="str">
        <f>+IF(YEAR(Címlap!$B$5)-M98&gt;18,"","J")</f>
        <v/>
      </c>
      <c r="I98" s="158"/>
      <c r="J98" s="159"/>
      <c r="K98" s="178"/>
      <c r="L98" s="162"/>
      <c r="M98" s="162"/>
      <c r="N98" s="120"/>
      <c r="O98" s="116"/>
      <c r="P98" s="116"/>
      <c r="Q98" s="116"/>
      <c r="R98" s="116"/>
      <c r="S98" s="116"/>
      <c r="T98" s="226"/>
      <c r="U98" s="149">
        <f t="shared" si="17"/>
        <v>0</v>
      </c>
      <c r="V98" s="123"/>
      <c r="W98" s="156"/>
      <c r="X98" s="161"/>
      <c r="Y98" s="150">
        <f t="shared" si="29"/>
        <v>0</v>
      </c>
      <c r="Z98" s="155">
        <f t="shared" si="33"/>
        <v>0</v>
      </c>
      <c r="AA98" s="152">
        <f t="shared" si="30"/>
        <v>0</v>
      </c>
      <c r="AB98" s="50" t="str">
        <f t="shared" si="34"/>
        <v>F1C</v>
      </c>
      <c r="AC98" s="50" t="s">
        <v>609</v>
      </c>
      <c r="AD98" s="41">
        <f>+IF(AND(OR(B98&lt;=$AG$4,U98=$U$6),B98&lt;15),ROUNDUP(AVERAGEIFS(Segédlet!$B$6:$B$19,Segédlet!$A$6:$A$19,"&gt;="&amp;$B98,Segédlet!$A$6:$A$19,"&lt;"&amp;($B98+$AE98)),0),0)</f>
        <v>0</v>
      </c>
      <c r="AE98" s="41">
        <f t="shared" si="31"/>
        <v>75</v>
      </c>
      <c r="AF98" s="41"/>
      <c r="AG98" s="41">
        <f>+IF(AD98&gt;0,INT(($AD$4-B98)/VLOOKUP($B$2,Segédlet!$A$23:$B$29,2,FALSE)),0)</f>
        <v>0</v>
      </c>
      <c r="AH98" s="47" t="str">
        <f t="shared" si="32"/>
        <v/>
      </c>
      <c r="AI98" s="39"/>
      <c r="AJ98" s="39">
        <f t="shared" si="36"/>
        <v>0</v>
      </c>
      <c r="AK98" s="209">
        <f t="shared" si="35"/>
        <v>0</v>
      </c>
    </row>
    <row r="99" spans="1:37" ht="15" hidden="1" customHeight="1">
      <c r="A99" s="191"/>
      <c r="B99" s="153" t="str">
        <f t="shared" si="27"/>
        <v/>
      </c>
      <c r="C99" s="154" t="str">
        <f t="shared" si="28"/>
        <v/>
      </c>
      <c r="D99" s="144"/>
      <c r="E99" s="145"/>
      <c r="F99" s="146"/>
      <c r="G99" s="147" t="str">
        <f t="shared" si="26"/>
        <v xml:space="preserve"> </v>
      </c>
      <c r="H99" s="148" t="str">
        <f>+IF(YEAR(Címlap!$B$5)-M99&gt;18,"","J")</f>
        <v/>
      </c>
      <c r="I99" s="158"/>
      <c r="J99" s="159"/>
      <c r="K99" s="178"/>
      <c r="L99" s="162"/>
      <c r="M99" s="162"/>
      <c r="N99" s="120"/>
      <c r="O99" s="116"/>
      <c r="P99" s="116"/>
      <c r="Q99" s="116"/>
      <c r="R99" s="116"/>
      <c r="S99" s="116"/>
      <c r="T99" s="226"/>
      <c r="U99" s="149">
        <f t="shared" si="17"/>
        <v>0</v>
      </c>
      <c r="V99" s="123"/>
      <c r="W99" s="156"/>
      <c r="X99" s="161"/>
      <c r="Y99" s="150">
        <f t="shared" si="29"/>
        <v>0</v>
      </c>
      <c r="Z99" s="155">
        <f t="shared" si="33"/>
        <v>0</v>
      </c>
      <c r="AA99" s="152">
        <f t="shared" si="30"/>
        <v>0</v>
      </c>
      <c r="AB99" s="50" t="str">
        <f t="shared" si="34"/>
        <v>F1C</v>
      </c>
      <c r="AC99" s="50" t="s">
        <v>609</v>
      </c>
      <c r="AD99" s="41">
        <f>+IF(AND(OR(B99&lt;=$AG$4,U99=$U$6),B99&lt;15),ROUNDUP(AVERAGEIFS(Segédlet!$B$6:$B$19,Segédlet!$A$6:$A$19,"&gt;="&amp;$B99,Segédlet!$A$6:$A$19,"&lt;"&amp;($B99+$AE99)),0),0)</f>
        <v>0</v>
      </c>
      <c r="AE99" s="41">
        <f t="shared" si="31"/>
        <v>75</v>
      </c>
      <c r="AF99" s="41"/>
      <c r="AG99" s="41">
        <f>+IF(AD99&gt;0,INT(($AD$4-B99)/VLOOKUP($B$2,Segédlet!$A$23:$B$29,2,FALSE)),0)</f>
        <v>0</v>
      </c>
      <c r="AH99" s="47" t="str">
        <f t="shared" si="32"/>
        <v/>
      </c>
      <c r="AI99" s="39"/>
      <c r="AJ99" s="39">
        <f t="shared" si="36"/>
        <v>0</v>
      </c>
      <c r="AK99" s="209">
        <f t="shared" si="35"/>
        <v>0</v>
      </c>
    </row>
    <row r="100" spans="1:37" ht="15" hidden="1" customHeight="1">
      <c r="A100" s="191"/>
      <c r="B100" s="153" t="str">
        <f t="shared" si="27"/>
        <v/>
      </c>
      <c r="C100" s="154" t="str">
        <f t="shared" si="28"/>
        <v/>
      </c>
      <c r="D100" s="144"/>
      <c r="E100" s="145"/>
      <c r="F100" s="146"/>
      <c r="G100" s="147" t="str">
        <f t="shared" si="26"/>
        <v xml:space="preserve"> </v>
      </c>
      <c r="H100" s="148" t="str">
        <f>+IF(YEAR(Címlap!$B$5)-M100&gt;18,"","J")</f>
        <v/>
      </c>
      <c r="I100" s="158"/>
      <c r="J100" s="159"/>
      <c r="K100" s="178"/>
      <c r="L100" s="162"/>
      <c r="M100" s="162"/>
      <c r="N100" s="120"/>
      <c r="O100" s="116"/>
      <c r="P100" s="116"/>
      <c r="Q100" s="116"/>
      <c r="R100" s="116"/>
      <c r="S100" s="116"/>
      <c r="T100" s="226"/>
      <c r="U100" s="149">
        <f t="shared" si="17"/>
        <v>0</v>
      </c>
      <c r="V100" s="123"/>
      <c r="W100" s="156"/>
      <c r="X100" s="161"/>
      <c r="Y100" s="150">
        <f t="shared" si="29"/>
        <v>0</v>
      </c>
      <c r="Z100" s="155">
        <f t="shared" si="33"/>
        <v>0</v>
      </c>
      <c r="AA100" s="152">
        <f t="shared" si="30"/>
        <v>0</v>
      </c>
      <c r="AB100" s="50" t="str">
        <f t="shared" si="34"/>
        <v>F1C</v>
      </c>
      <c r="AC100" s="50" t="s">
        <v>609</v>
      </c>
      <c r="AD100" s="41">
        <f>+IF(AND(OR(B100&lt;=$AG$4,U100=$U$6),B100&lt;15),ROUNDUP(AVERAGEIFS(Segédlet!$B$6:$B$19,Segédlet!$A$6:$A$19,"&gt;="&amp;$B100,Segédlet!$A$6:$A$19,"&lt;"&amp;($B100+$AE100)),0),0)</f>
        <v>0</v>
      </c>
      <c r="AE100" s="41">
        <f t="shared" si="31"/>
        <v>75</v>
      </c>
      <c r="AF100" s="41"/>
      <c r="AG100" s="41">
        <f>+IF(AD100&gt;0,INT(($AD$4-B100)/VLOOKUP($B$2,Segédlet!$A$23:$B$29,2,FALSE)),0)</f>
        <v>0</v>
      </c>
      <c r="AH100" s="47" t="str">
        <f t="shared" si="32"/>
        <v/>
      </c>
      <c r="AI100" s="39"/>
      <c r="AJ100" s="39">
        <f t="shared" si="36"/>
        <v>0</v>
      </c>
      <c r="AK100" s="209">
        <f t="shared" si="35"/>
        <v>0</v>
      </c>
    </row>
    <row r="101" spans="1:37" ht="15" hidden="1" customHeight="1" thickBot="1">
      <c r="A101" s="191"/>
      <c r="B101" s="163" t="str">
        <f t="shared" si="27"/>
        <v/>
      </c>
      <c r="C101" s="154" t="str">
        <f t="shared" si="28"/>
        <v/>
      </c>
      <c r="D101" s="144"/>
      <c r="E101" s="145"/>
      <c r="F101" s="146"/>
      <c r="G101" s="147" t="str">
        <f t="shared" si="26"/>
        <v xml:space="preserve"> </v>
      </c>
      <c r="H101" s="148" t="str">
        <f>+IF(YEAR(Címlap!$B$5)-M101&gt;18,"","J")</f>
        <v/>
      </c>
      <c r="I101" s="158"/>
      <c r="J101" s="159"/>
      <c r="K101" s="178"/>
      <c r="L101" s="162"/>
      <c r="M101" s="162"/>
      <c r="N101" s="232"/>
      <c r="O101" s="233"/>
      <c r="P101" s="233"/>
      <c r="Q101" s="233"/>
      <c r="R101" s="233"/>
      <c r="S101" s="233"/>
      <c r="T101" s="234"/>
      <c r="U101" s="149">
        <f t="shared" si="17"/>
        <v>0</v>
      </c>
      <c r="V101" s="123"/>
      <c r="W101" s="156"/>
      <c r="X101" s="161"/>
      <c r="Y101" s="150">
        <f t="shared" si="29"/>
        <v>0</v>
      </c>
      <c r="Z101" s="164">
        <f t="shared" si="33"/>
        <v>0</v>
      </c>
      <c r="AA101" s="152">
        <f t="shared" si="30"/>
        <v>0</v>
      </c>
      <c r="AB101" s="50" t="str">
        <f t="shared" si="34"/>
        <v>F1C</v>
      </c>
      <c r="AC101" s="50" t="s">
        <v>609</v>
      </c>
      <c r="AD101" s="41">
        <f>+IF(AND(OR(B101&lt;=$AG$4,U101=$U$6),B101&lt;15),ROUNDUP(AVERAGEIFS(Segédlet!$B$6:$B$19,Segédlet!$A$6:$A$19,"&gt;="&amp;$B101,Segédlet!$A$6:$A$19,"&lt;"&amp;($B101+$AE101)),0),0)</f>
        <v>0</v>
      </c>
      <c r="AE101" s="41">
        <f t="shared" si="31"/>
        <v>75</v>
      </c>
      <c r="AF101" s="41"/>
      <c r="AG101" s="41">
        <f>+IF(AD101&gt;0,INT(($AD$4-B101)/VLOOKUP($B$2,Segédlet!$A$23:$B$29,2,FALSE)),0)</f>
        <v>0</v>
      </c>
      <c r="AH101" s="47" t="str">
        <f t="shared" si="32"/>
        <v/>
      </c>
      <c r="AI101" s="39"/>
      <c r="AJ101" s="39">
        <f t="shared" si="36"/>
        <v>0</v>
      </c>
      <c r="AK101" s="209">
        <f t="shared" si="35"/>
        <v>0</v>
      </c>
    </row>
    <row r="102" spans="1:37" ht="15" customHeight="1" thickTop="1">
      <c r="A102" s="187"/>
      <c r="B102" s="73"/>
      <c r="C102" s="74"/>
      <c r="D102" s="75"/>
      <c r="E102" s="76"/>
      <c r="F102" s="77"/>
      <c r="G102" s="78" t="s">
        <v>594</v>
      </c>
      <c r="H102" s="79"/>
      <c r="I102" s="80"/>
      <c r="J102" s="79"/>
      <c r="K102" s="79"/>
      <c r="L102" s="79"/>
      <c r="M102" s="81"/>
      <c r="N102" s="30">
        <f t="shared" ref="N102:T102" si="37">COUNTIF(N7:N101,"&gt;0")</f>
        <v>20</v>
      </c>
      <c r="O102" s="31">
        <f t="shared" si="37"/>
        <v>20</v>
      </c>
      <c r="P102" s="31">
        <f t="shared" si="37"/>
        <v>20</v>
      </c>
      <c r="Q102" s="31">
        <f t="shared" si="37"/>
        <v>20</v>
      </c>
      <c r="R102" s="31">
        <f t="shared" si="37"/>
        <v>20</v>
      </c>
      <c r="S102" s="31">
        <f t="shared" si="37"/>
        <v>20</v>
      </c>
      <c r="T102" s="32">
        <f t="shared" si="37"/>
        <v>20</v>
      </c>
      <c r="U102" s="82"/>
      <c r="V102" s="30">
        <f>COUNTIF(V7:V101,"&gt;0")</f>
        <v>8</v>
      </c>
      <c r="W102" s="31">
        <f>COUNTIF(W7:W101,"&gt;0")</f>
        <v>3</v>
      </c>
      <c r="X102" s="32">
        <f>COUNTIF(X7:X101,"&gt;0")</f>
        <v>0</v>
      </c>
      <c r="Y102" s="82"/>
      <c r="Z102" s="83"/>
      <c r="AA102" s="84"/>
      <c r="AB102" s="46"/>
      <c r="AC102" s="46"/>
      <c r="AD102" s="41"/>
      <c r="AE102" s="41"/>
      <c r="AF102" s="41"/>
      <c r="AG102" s="41"/>
      <c r="AH102" s="47" t="str">
        <f t="shared" si="32"/>
        <v/>
      </c>
      <c r="AI102" s="39"/>
      <c r="AJ102" s="39"/>
    </row>
    <row r="103" spans="1:37" ht="15" customHeight="1" thickBot="1">
      <c r="A103" s="187"/>
      <c r="B103" s="85"/>
      <c r="C103" s="86"/>
      <c r="D103" s="87"/>
      <c r="E103" s="88"/>
      <c r="F103" s="89"/>
      <c r="G103" s="90" t="s">
        <v>591</v>
      </c>
      <c r="H103" s="91"/>
      <c r="I103" s="92"/>
      <c r="J103" s="91"/>
      <c r="K103" s="91"/>
      <c r="L103" s="91"/>
      <c r="M103" s="93"/>
      <c r="N103" s="33">
        <f t="shared" ref="N103:T103" si="38">COUNTIF(N7:N101,N6)</f>
        <v>17</v>
      </c>
      <c r="O103" s="34">
        <f t="shared" si="38"/>
        <v>19</v>
      </c>
      <c r="P103" s="34">
        <f t="shared" si="38"/>
        <v>20</v>
      </c>
      <c r="Q103" s="34">
        <f t="shared" si="38"/>
        <v>19</v>
      </c>
      <c r="R103" s="34">
        <f t="shared" si="38"/>
        <v>18</v>
      </c>
      <c r="S103" s="34">
        <f t="shared" si="38"/>
        <v>14</v>
      </c>
      <c r="T103" s="35">
        <f t="shared" si="38"/>
        <v>16</v>
      </c>
      <c r="U103" s="94"/>
      <c r="V103" s="33">
        <f>COUNTIF(V7:V101,V6)</f>
        <v>3</v>
      </c>
      <c r="W103" s="34">
        <f>COUNTIF(W7:W101,W6)</f>
        <v>0</v>
      </c>
      <c r="X103" s="35">
        <f>COUNTIF(X7:X101,X6)</f>
        <v>0</v>
      </c>
      <c r="Y103" s="94"/>
      <c r="Z103" s="95"/>
      <c r="AA103" s="96"/>
      <c r="AB103" s="46"/>
      <c r="AC103" s="46"/>
      <c r="AD103" s="41"/>
      <c r="AE103" s="41"/>
      <c r="AF103" s="41"/>
      <c r="AG103" s="41"/>
      <c r="AH103" s="47"/>
      <c r="AI103" s="39"/>
      <c r="AJ103" s="39"/>
    </row>
    <row r="104" spans="1:37" ht="15" customHeight="1" thickTop="1" thickBot="1">
      <c r="A104" s="188"/>
      <c r="B104" s="97"/>
      <c r="C104" s="98"/>
      <c r="D104" s="99"/>
      <c r="E104" s="100"/>
      <c r="F104" s="101"/>
      <c r="G104" s="102" t="s">
        <v>593</v>
      </c>
      <c r="H104" s="103"/>
      <c r="I104" s="104"/>
      <c r="J104" s="103"/>
      <c r="K104" s="103"/>
      <c r="L104" s="103"/>
      <c r="M104" s="105"/>
      <c r="N104" s="36">
        <f>+COUNTIFS(N7:N101,"="&amp;N6)</f>
        <v>17</v>
      </c>
      <c r="O104" s="37">
        <f>+COUNTIFS(N7:N101,"="&amp;N6,O7:O101,"="&amp;O6)</f>
        <v>16</v>
      </c>
      <c r="P104" s="37">
        <f>+COUNTIFS(N7:N101,"="&amp;N6,O7:O101,"="&amp;O6,P7:P101,"="&amp;P6)</f>
        <v>16</v>
      </c>
      <c r="Q104" s="37">
        <f>+COUNTIFS(N7:N101,"="&amp;N6,O7:O101,"="&amp;O6,P7:P101,"="&amp;P6,Q7:Q101,"="&amp;Q6)</f>
        <v>15</v>
      </c>
      <c r="R104" s="37">
        <f>+COUNTIFS(N7:N101,"="&amp;N6,O7:O101,"="&amp;O6,P7:P101,"="&amp;P6,Q7:Q101,"="&amp;Q6,R7:R101,"="&amp;R6)</f>
        <v>14</v>
      </c>
      <c r="S104" s="37">
        <f>+COUNTIFS(N7:N101,"="&amp;N6,O7:O101,"="&amp;O6,P7:P101,"="&amp;P6,Q7:Q101,"="&amp;Q6,R7:R101,"="&amp;R6,S7:S101,"="&amp;S6)</f>
        <v>12</v>
      </c>
      <c r="T104" s="38">
        <f>+COUNTIFS(N7:N101,"="&amp;N6,O7:O101,"="&amp;O6,P7:P101,"="&amp;P6,Q7:Q101,"="&amp;Q6,R7:R101,"="&amp;R6,S7:S101,"="&amp;S6,T7:T101,"="&amp;T6)</f>
        <v>8</v>
      </c>
      <c r="U104" s="106">
        <f>+T104/AD4</f>
        <v>0.4</v>
      </c>
      <c r="V104" s="36">
        <f>+COUNTIFS(N7:N101,"="&amp;N6,O7:O101,"="&amp;O6,P7:P101,"="&amp;P6,Q7:Q101,"="&amp;Q6,R7:R101,"="&amp;R6,S7:S101,"="&amp;S6,T7:T101,"="&amp;T6,V7:V101,"="&amp;V6)</f>
        <v>3</v>
      </c>
      <c r="W104" s="37">
        <f>+COUNTIFS(N7:N101,"="&amp;N6,O7:O101,"="&amp;O6,P7:P101,"="&amp;P6,Q7:Q101,"="&amp;Q6,R7:R101,"="&amp;R6,S7:S101,"="&amp;S6,T7:T101,"="&amp;T6,V7:V101,"="&amp;V6,W7:W101,"="&amp;W6)</f>
        <v>0</v>
      </c>
      <c r="X104" s="38">
        <f>+COUNTIFS(N7:N101,"="&amp;N6,O7:O101,"="&amp;O6,P7:P101,"="&amp;P6,Q7:Q101,"="&amp;Q6,R7:R101,"="&amp;R6,S7:S101,"="&amp;S6,T7:T101,"="&amp;T6,V7:V101,"="&amp;V6,W7:W101,"="&amp;W6,X7:X101,"="&amp;X6)</f>
        <v>0</v>
      </c>
      <c r="Y104" s="107"/>
      <c r="Z104" s="72"/>
      <c r="AA104" s="108"/>
      <c r="AB104" s="46"/>
      <c r="AC104" s="46"/>
      <c r="AD104" s="41"/>
      <c r="AE104" s="41"/>
      <c r="AF104" s="41"/>
      <c r="AG104" s="41"/>
      <c r="AH104" s="47"/>
      <c r="AI104" s="39"/>
      <c r="AJ104" s="39"/>
    </row>
    <row r="106" spans="1:37">
      <c r="A106" s="39"/>
      <c r="B106" s="41"/>
      <c r="C106" s="41"/>
      <c r="D106" s="41"/>
      <c r="E106" s="39"/>
      <c r="F106" s="39"/>
      <c r="G106" s="39"/>
      <c r="H106" s="39"/>
      <c r="I106" s="41"/>
      <c r="J106" s="109"/>
      <c r="K106" s="39"/>
      <c r="L106" s="39"/>
      <c r="M106" s="109"/>
      <c r="N106" s="110"/>
      <c r="O106" s="110"/>
      <c r="P106" s="110"/>
      <c r="Q106" s="110"/>
      <c r="R106" s="39"/>
      <c r="S106" s="39"/>
      <c r="T106" s="39"/>
      <c r="U106" s="43"/>
      <c r="V106" s="39"/>
      <c r="W106" s="39"/>
      <c r="X106" s="39"/>
      <c r="Y106" s="43"/>
      <c r="Z106" s="41"/>
      <c r="AA106" s="39"/>
      <c r="AB106" s="46"/>
      <c r="AC106" s="46"/>
      <c r="AD106" s="41"/>
      <c r="AE106" s="41"/>
      <c r="AF106" s="41"/>
      <c r="AG106" s="41"/>
      <c r="AH106" s="47"/>
      <c r="AI106" s="39"/>
      <c r="AJ106" s="39"/>
    </row>
  </sheetData>
  <sheetProtection sort="0" autoFilter="0" pivotTables="0"/>
  <sortState ref="A7:AK37">
    <sortCondition ref="B7:B37"/>
    <sortCondition ref="D7:D37"/>
  </sortState>
  <mergeCells count="23">
    <mergeCell ref="AE5:AE6"/>
    <mergeCell ref="AH5:AH6"/>
    <mergeCell ref="AJ5:AJ6"/>
    <mergeCell ref="W4:W5"/>
    <mergeCell ref="X4:X5"/>
    <mergeCell ref="Y4:Y5"/>
    <mergeCell ref="Z4:Z5"/>
    <mergeCell ref="AA4:AA5"/>
    <mergeCell ref="AD5:AD6"/>
    <mergeCell ref="A4:A6"/>
    <mergeCell ref="V4:V5"/>
    <mergeCell ref="B4:C4"/>
    <mergeCell ref="D4:D5"/>
    <mergeCell ref="E4:E5"/>
    <mergeCell ref="F4:F5"/>
    <mergeCell ref="H4:H5"/>
    <mergeCell ref="I4:I5"/>
    <mergeCell ref="J4:J5"/>
    <mergeCell ref="L4:L5"/>
    <mergeCell ref="M4:M5"/>
    <mergeCell ref="N4:T4"/>
    <mergeCell ref="U4:U5"/>
    <mergeCell ref="K4:K5"/>
  </mergeCells>
  <conditionalFormatting sqref="J7:J26 B7:H9 L7:M36 E27:G35 E10:H26 B10:D35 B36:G101 L55:M101 M37:M54">
    <cfRule type="expression" dxfId="52" priority="12">
      <formula>$H7="J"</formula>
    </cfRule>
  </conditionalFormatting>
  <conditionalFormatting sqref="N7:X101">
    <cfRule type="expression" dxfId="51" priority="6">
      <formula>AND(N7=N$6,NOT(ISBLANK(N7)))</formula>
    </cfRule>
    <cfRule type="expression" dxfId="50" priority="13">
      <formula>AND(N7&gt;N$6,NOT(ISBLANK(N7)))</formula>
    </cfRule>
  </conditionalFormatting>
  <conditionalFormatting sqref="B7:B101 G7:H26 G27:G101">
    <cfRule type="expression" dxfId="49" priority="7">
      <formula>$B7&lt;4</formula>
    </cfRule>
  </conditionalFormatting>
  <conditionalFormatting sqref="I7:I26">
    <cfRule type="expression" dxfId="48" priority="11">
      <formula>$H7="J"</formula>
    </cfRule>
  </conditionalFormatting>
  <conditionalFormatting sqref="I27:I101">
    <cfRule type="expression" dxfId="47" priority="8">
      <formula>$H27="J"</formula>
    </cfRule>
  </conditionalFormatting>
  <conditionalFormatting sqref="J27:J36 H27:H101 J55:J101">
    <cfRule type="expression" dxfId="46" priority="10">
      <formula>$H27="J"</formula>
    </cfRule>
  </conditionalFormatting>
  <conditionalFormatting sqref="H27:H101">
    <cfRule type="expression" dxfId="45" priority="9">
      <formula>$B27&lt;4</formula>
    </cfRule>
  </conditionalFormatting>
  <conditionalFormatting sqref="B7:B101">
    <cfRule type="duplicateValues" dxfId="44" priority="5" stopIfTrue="1"/>
  </conditionalFormatting>
  <conditionalFormatting sqref="K7:K36 K55:K101">
    <cfRule type="expression" dxfId="43" priority="4">
      <formula>$H7="J"</formula>
    </cfRule>
  </conditionalFormatting>
  <conditionalFormatting sqref="L37:L54">
    <cfRule type="expression" dxfId="42" priority="3">
      <formula>$H37="J"</formula>
    </cfRule>
  </conditionalFormatting>
  <conditionalFormatting sqref="J37:J54">
    <cfRule type="expression" dxfId="41" priority="2">
      <formula>$H37="J"</formula>
    </cfRule>
  </conditionalFormatting>
  <conditionalFormatting sqref="K37:K54">
    <cfRule type="expression" dxfId="40" priority="1">
      <formula>$H37="J"</formula>
    </cfRule>
  </conditionalFormatting>
  <pageMargins left="0.51181102362204722" right="0.5118110236220472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106"/>
  <sheetViews>
    <sheetView topLeftCell="B2" workbookViewId="0">
      <selection activeCell="B1" sqref="A1:XFD1"/>
    </sheetView>
  </sheetViews>
  <sheetFormatPr baseColWidth="10" defaultColWidth="8.86328125" defaultRowHeight="14.25" outlineLevelCol="3"/>
  <cols>
    <col min="1" max="1" width="3.73046875" hidden="1" customWidth="1" outlineLevel="1"/>
    <col min="2" max="2" width="4.73046875" style="4" customWidth="1" collapsed="1"/>
    <col min="3" max="3" width="4.73046875" style="4" customWidth="1"/>
    <col min="4" max="4" width="6.73046875" style="4" customWidth="1" outlineLevel="2"/>
    <col min="5" max="5" width="14.1328125" hidden="1" customWidth="1" outlineLevel="1"/>
    <col min="6" max="6" width="12.1328125" hidden="1" customWidth="1" outlineLevel="1"/>
    <col min="7" max="7" width="28.73046875" customWidth="1" collapsed="1"/>
    <col min="8" max="8" width="4.73046875" customWidth="1"/>
    <col min="9" max="9" width="5.73046875" style="4" hidden="1" customWidth="1" outlineLevel="1"/>
    <col min="10" max="10" width="5.73046875" customWidth="1" collapsed="1"/>
    <col min="11" max="11" width="10.73046875" customWidth="1"/>
    <col min="12" max="12" width="7.73046875" customWidth="1"/>
    <col min="13" max="13" width="6.265625" hidden="1" customWidth="1" outlineLevel="1"/>
    <col min="14" max="14" width="5.73046875" customWidth="1" collapsed="1"/>
    <col min="15" max="20" width="5.73046875" customWidth="1"/>
    <col min="21" max="21" width="7.73046875" style="2" customWidth="1"/>
    <col min="22" max="22" width="5.73046875" hidden="1" customWidth="1" outlineLevel="1"/>
    <col min="23" max="23" width="5.73046875" hidden="1" customWidth="1" outlineLevel="2"/>
    <col min="24" max="24" width="5.73046875" hidden="1" customWidth="1" outlineLevel="3"/>
    <col min="25" max="25" width="8.73046875" style="6" customWidth="1" collapsed="1"/>
    <col min="26" max="26" width="7.73046875" style="4" hidden="1" customWidth="1"/>
    <col min="27" max="27" width="7.73046875" hidden="1" customWidth="1" outlineLevel="1"/>
    <col min="28" max="29" width="5.73046875" style="3" hidden="1" customWidth="1"/>
    <col min="30" max="30" width="5.86328125" style="4" hidden="1" customWidth="1" outlineLevel="1"/>
    <col min="31" max="31" width="5.1328125" style="4" hidden="1" customWidth="1" outlineLevel="1"/>
    <col min="32" max="32" width="13.265625" style="4" hidden="1" customWidth="1" outlineLevel="1"/>
    <col min="33" max="33" width="6.73046875" style="4" hidden="1" customWidth="1" outlineLevel="1"/>
    <col min="34" max="34" width="7.73046875" style="5" hidden="1" customWidth="1" outlineLevel="1"/>
    <col min="35" max="35" width="5.73046875" hidden="1" customWidth="1"/>
    <col min="36" max="36" width="8.86328125" hidden="1" customWidth="1"/>
    <col min="37" max="37" width="0" hidden="1" customWidth="1"/>
    <col min="257" max="257" width="3.73046875" customWidth="1"/>
    <col min="258" max="259" width="4.73046875" customWidth="1"/>
    <col min="260" max="260" width="0" hidden="1" customWidth="1"/>
    <col min="261" max="261" width="14.1328125" customWidth="1"/>
    <col min="262" max="262" width="12.1328125" customWidth="1"/>
    <col min="263" max="263" width="8.1328125" customWidth="1"/>
    <col min="264" max="264" width="9.265625" customWidth="1"/>
    <col min="265" max="265" width="6" customWidth="1"/>
    <col min="266" max="266" width="7.1328125" customWidth="1"/>
    <col min="267" max="272" width="6.3984375" customWidth="1"/>
    <col min="273" max="273" width="7.73046875" customWidth="1"/>
    <col min="274" max="274" width="6.3984375" customWidth="1"/>
    <col min="275" max="276" width="0" hidden="1" customWidth="1"/>
    <col min="277" max="277" width="6.3984375" customWidth="1"/>
    <col min="278" max="279" width="5.73046875" customWidth="1"/>
    <col min="280" max="287" width="0" hidden="1" customWidth="1"/>
    <col min="288" max="288" width="9.1328125" customWidth="1"/>
    <col min="289" max="290" width="0" hidden="1" customWidth="1"/>
    <col min="513" max="513" width="3.73046875" customWidth="1"/>
    <col min="514" max="515" width="4.73046875" customWidth="1"/>
    <col min="516" max="516" width="0" hidden="1" customWidth="1"/>
    <col min="517" max="517" width="14.1328125" customWidth="1"/>
    <col min="518" max="518" width="12.1328125" customWidth="1"/>
    <col min="519" max="519" width="8.1328125" customWidth="1"/>
    <col min="520" max="520" width="9.265625" customWidth="1"/>
    <col min="521" max="521" width="6" customWidth="1"/>
    <col min="522" max="522" width="7.1328125" customWidth="1"/>
    <col min="523" max="528" width="6.3984375" customWidth="1"/>
    <col min="529" max="529" width="7.73046875" customWidth="1"/>
    <col min="530" max="530" width="6.3984375" customWidth="1"/>
    <col min="531" max="532" width="0" hidden="1" customWidth="1"/>
    <col min="533" max="533" width="6.3984375" customWidth="1"/>
    <col min="534" max="535" width="5.73046875" customWidth="1"/>
    <col min="536" max="543" width="0" hidden="1" customWidth="1"/>
    <col min="544" max="544" width="9.1328125" customWidth="1"/>
    <col min="545" max="546" width="0" hidden="1" customWidth="1"/>
    <col min="769" max="769" width="3.73046875" customWidth="1"/>
    <col min="770" max="771" width="4.73046875" customWidth="1"/>
    <col min="772" max="772" width="0" hidden="1" customWidth="1"/>
    <col min="773" max="773" width="14.1328125" customWidth="1"/>
    <col min="774" max="774" width="12.1328125" customWidth="1"/>
    <col min="775" max="775" width="8.1328125" customWidth="1"/>
    <col min="776" max="776" width="9.265625" customWidth="1"/>
    <col min="777" max="777" width="6" customWidth="1"/>
    <col min="778" max="778" width="7.1328125" customWidth="1"/>
    <col min="779" max="784" width="6.3984375" customWidth="1"/>
    <col min="785" max="785" width="7.73046875" customWidth="1"/>
    <col min="786" max="786" width="6.3984375" customWidth="1"/>
    <col min="787" max="788" width="0" hidden="1" customWidth="1"/>
    <col min="789" max="789" width="6.3984375" customWidth="1"/>
    <col min="790" max="791" width="5.73046875" customWidth="1"/>
    <col min="792" max="799" width="0" hidden="1" customWidth="1"/>
    <col min="800" max="800" width="9.1328125" customWidth="1"/>
    <col min="801" max="802" width="0" hidden="1" customWidth="1"/>
    <col min="1025" max="1025" width="3.73046875" customWidth="1"/>
    <col min="1026" max="1027" width="4.73046875" customWidth="1"/>
    <col min="1028" max="1028" width="0" hidden="1" customWidth="1"/>
    <col min="1029" max="1029" width="14.1328125" customWidth="1"/>
    <col min="1030" max="1030" width="12.1328125" customWidth="1"/>
    <col min="1031" max="1031" width="8.1328125" customWidth="1"/>
    <col min="1032" max="1032" width="9.265625" customWidth="1"/>
    <col min="1033" max="1033" width="6" customWidth="1"/>
    <col min="1034" max="1034" width="7.1328125" customWidth="1"/>
    <col min="1035" max="1040" width="6.3984375" customWidth="1"/>
    <col min="1041" max="1041" width="7.73046875" customWidth="1"/>
    <col min="1042" max="1042" width="6.3984375" customWidth="1"/>
    <col min="1043" max="1044" width="0" hidden="1" customWidth="1"/>
    <col min="1045" max="1045" width="6.3984375" customWidth="1"/>
    <col min="1046" max="1047" width="5.73046875" customWidth="1"/>
    <col min="1048" max="1055" width="0" hidden="1" customWidth="1"/>
    <col min="1056" max="1056" width="9.1328125" customWidth="1"/>
    <col min="1057" max="1058" width="0" hidden="1" customWidth="1"/>
    <col min="1281" max="1281" width="3.73046875" customWidth="1"/>
    <col min="1282" max="1283" width="4.73046875" customWidth="1"/>
    <col min="1284" max="1284" width="0" hidden="1" customWidth="1"/>
    <col min="1285" max="1285" width="14.1328125" customWidth="1"/>
    <col min="1286" max="1286" width="12.1328125" customWidth="1"/>
    <col min="1287" max="1287" width="8.1328125" customWidth="1"/>
    <col min="1288" max="1288" width="9.265625" customWidth="1"/>
    <col min="1289" max="1289" width="6" customWidth="1"/>
    <col min="1290" max="1290" width="7.1328125" customWidth="1"/>
    <col min="1291" max="1296" width="6.3984375" customWidth="1"/>
    <col min="1297" max="1297" width="7.73046875" customWidth="1"/>
    <col min="1298" max="1298" width="6.3984375" customWidth="1"/>
    <col min="1299" max="1300" width="0" hidden="1" customWidth="1"/>
    <col min="1301" max="1301" width="6.3984375" customWidth="1"/>
    <col min="1302" max="1303" width="5.73046875" customWidth="1"/>
    <col min="1304" max="1311" width="0" hidden="1" customWidth="1"/>
    <col min="1312" max="1312" width="9.1328125" customWidth="1"/>
    <col min="1313" max="1314" width="0" hidden="1" customWidth="1"/>
    <col min="1537" max="1537" width="3.73046875" customWidth="1"/>
    <col min="1538" max="1539" width="4.73046875" customWidth="1"/>
    <col min="1540" max="1540" width="0" hidden="1" customWidth="1"/>
    <col min="1541" max="1541" width="14.1328125" customWidth="1"/>
    <col min="1542" max="1542" width="12.1328125" customWidth="1"/>
    <col min="1543" max="1543" width="8.1328125" customWidth="1"/>
    <col min="1544" max="1544" width="9.265625" customWidth="1"/>
    <col min="1545" max="1545" width="6" customWidth="1"/>
    <col min="1546" max="1546" width="7.1328125" customWidth="1"/>
    <col min="1547" max="1552" width="6.3984375" customWidth="1"/>
    <col min="1553" max="1553" width="7.73046875" customWidth="1"/>
    <col min="1554" max="1554" width="6.3984375" customWidth="1"/>
    <col min="1555" max="1556" width="0" hidden="1" customWidth="1"/>
    <col min="1557" max="1557" width="6.3984375" customWidth="1"/>
    <col min="1558" max="1559" width="5.73046875" customWidth="1"/>
    <col min="1560" max="1567" width="0" hidden="1" customWidth="1"/>
    <col min="1568" max="1568" width="9.1328125" customWidth="1"/>
    <col min="1569" max="1570" width="0" hidden="1" customWidth="1"/>
    <col min="1793" max="1793" width="3.73046875" customWidth="1"/>
    <col min="1794" max="1795" width="4.73046875" customWidth="1"/>
    <col min="1796" max="1796" width="0" hidden="1" customWidth="1"/>
    <col min="1797" max="1797" width="14.1328125" customWidth="1"/>
    <col min="1798" max="1798" width="12.1328125" customWidth="1"/>
    <col min="1799" max="1799" width="8.1328125" customWidth="1"/>
    <col min="1800" max="1800" width="9.265625" customWidth="1"/>
    <col min="1801" max="1801" width="6" customWidth="1"/>
    <col min="1802" max="1802" width="7.1328125" customWidth="1"/>
    <col min="1803" max="1808" width="6.3984375" customWidth="1"/>
    <col min="1809" max="1809" width="7.73046875" customWidth="1"/>
    <col min="1810" max="1810" width="6.3984375" customWidth="1"/>
    <col min="1811" max="1812" width="0" hidden="1" customWidth="1"/>
    <col min="1813" max="1813" width="6.3984375" customWidth="1"/>
    <col min="1814" max="1815" width="5.73046875" customWidth="1"/>
    <col min="1816" max="1823" width="0" hidden="1" customWidth="1"/>
    <col min="1824" max="1824" width="9.1328125" customWidth="1"/>
    <col min="1825" max="1826" width="0" hidden="1" customWidth="1"/>
    <col min="2049" max="2049" width="3.73046875" customWidth="1"/>
    <col min="2050" max="2051" width="4.73046875" customWidth="1"/>
    <col min="2052" max="2052" width="0" hidden="1" customWidth="1"/>
    <col min="2053" max="2053" width="14.1328125" customWidth="1"/>
    <col min="2054" max="2054" width="12.1328125" customWidth="1"/>
    <col min="2055" max="2055" width="8.1328125" customWidth="1"/>
    <col min="2056" max="2056" width="9.265625" customWidth="1"/>
    <col min="2057" max="2057" width="6" customWidth="1"/>
    <col min="2058" max="2058" width="7.1328125" customWidth="1"/>
    <col min="2059" max="2064" width="6.3984375" customWidth="1"/>
    <col min="2065" max="2065" width="7.73046875" customWidth="1"/>
    <col min="2066" max="2066" width="6.3984375" customWidth="1"/>
    <col min="2067" max="2068" width="0" hidden="1" customWidth="1"/>
    <col min="2069" max="2069" width="6.3984375" customWidth="1"/>
    <col min="2070" max="2071" width="5.73046875" customWidth="1"/>
    <col min="2072" max="2079" width="0" hidden="1" customWidth="1"/>
    <col min="2080" max="2080" width="9.1328125" customWidth="1"/>
    <col min="2081" max="2082" width="0" hidden="1" customWidth="1"/>
    <col min="2305" max="2305" width="3.73046875" customWidth="1"/>
    <col min="2306" max="2307" width="4.73046875" customWidth="1"/>
    <col min="2308" max="2308" width="0" hidden="1" customWidth="1"/>
    <col min="2309" max="2309" width="14.1328125" customWidth="1"/>
    <col min="2310" max="2310" width="12.1328125" customWidth="1"/>
    <col min="2311" max="2311" width="8.1328125" customWidth="1"/>
    <col min="2312" max="2312" width="9.265625" customWidth="1"/>
    <col min="2313" max="2313" width="6" customWidth="1"/>
    <col min="2314" max="2314" width="7.1328125" customWidth="1"/>
    <col min="2315" max="2320" width="6.3984375" customWidth="1"/>
    <col min="2321" max="2321" width="7.73046875" customWidth="1"/>
    <col min="2322" max="2322" width="6.3984375" customWidth="1"/>
    <col min="2323" max="2324" width="0" hidden="1" customWidth="1"/>
    <col min="2325" max="2325" width="6.3984375" customWidth="1"/>
    <col min="2326" max="2327" width="5.73046875" customWidth="1"/>
    <col min="2328" max="2335" width="0" hidden="1" customWidth="1"/>
    <col min="2336" max="2336" width="9.1328125" customWidth="1"/>
    <col min="2337" max="2338" width="0" hidden="1" customWidth="1"/>
    <col min="2561" max="2561" width="3.73046875" customWidth="1"/>
    <col min="2562" max="2563" width="4.73046875" customWidth="1"/>
    <col min="2564" max="2564" width="0" hidden="1" customWidth="1"/>
    <col min="2565" max="2565" width="14.1328125" customWidth="1"/>
    <col min="2566" max="2566" width="12.1328125" customWidth="1"/>
    <col min="2567" max="2567" width="8.1328125" customWidth="1"/>
    <col min="2568" max="2568" width="9.265625" customWidth="1"/>
    <col min="2569" max="2569" width="6" customWidth="1"/>
    <col min="2570" max="2570" width="7.1328125" customWidth="1"/>
    <col min="2571" max="2576" width="6.3984375" customWidth="1"/>
    <col min="2577" max="2577" width="7.73046875" customWidth="1"/>
    <col min="2578" max="2578" width="6.3984375" customWidth="1"/>
    <col min="2579" max="2580" width="0" hidden="1" customWidth="1"/>
    <col min="2581" max="2581" width="6.3984375" customWidth="1"/>
    <col min="2582" max="2583" width="5.73046875" customWidth="1"/>
    <col min="2584" max="2591" width="0" hidden="1" customWidth="1"/>
    <col min="2592" max="2592" width="9.1328125" customWidth="1"/>
    <col min="2593" max="2594" width="0" hidden="1" customWidth="1"/>
    <col min="2817" max="2817" width="3.73046875" customWidth="1"/>
    <col min="2818" max="2819" width="4.73046875" customWidth="1"/>
    <col min="2820" max="2820" width="0" hidden="1" customWidth="1"/>
    <col min="2821" max="2821" width="14.1328125" customWidth="1"/>
    <col min="2822" max="2822" width="12.1328125" customWidth="1"/>
    <col min="2823" max="2823" width="8.1328125" customWidth="1"/>
    <col min="2824" max="2824" width="9.265625" customWidth="1"/>
    <col min="2825" max="2825" width="6" customWidth="1"/>
    <col min="2826" max="2826" width="7.1328125" customWidth="1"/>
    <col min="2827" max="2832" width="6.3984375" customWidth="1"/>
    <col min="2833" max="2833" width="7.73046875" customWidth="1"/>
    <col min="2834" max="2834" width="6.3984375" customWidth="1"/>
    <col min="2835" max="2836" width="0" hidden="1" customWidth="1"/>
    <col min="2837" max="2837" width="6.3984375" customWidth="1"/>
    <col min="2838" max="2839" width="5.73046875" customWidth="1"/>
    <col min="2840" max="2847" width="0" hidden="1" customWidth="1"/>
    <col min="2848" max="2848" width="9.1328125" customWidth="1"/>
    <col min="2849" max="2850" width="0" hidden="1" customWidth="1"/>
    <col min="3073" max="3073" width="3.73046875" customWidth="1"/>
    <col min="3074" max="3075" width="4.73046875" customWidth="1"/>
    <col min="3076" max="3076" width="0" hidden="1" customWidth="1"/>
    <col min="3077" max="3077" width="14.1328125" customWidth="1"/>
    <col min="3078" max="3078" width="12.1328125" customWidth="1"/>
    <col min="3079" max="3079" width="8.1328125" customWidth="1"/>
    <col min="3080" max="3080" width="9.265625" customWidth="1"/>
    <col min="3081" max="3081" width="6" customWidth="1"/>
    <col min="3082" max="3082" width="7.1328125" customWidth="1"/>
    <col min="3083" max="3088" width="6.3984375" customWidth="1"/>
    <col min="3089" max="3089" width="7.73046875" customWidth="1"/>
    <col min="3090" max="3090" width="6.3984375" customWidth="1"/>
    <col min="3091" max="3092" width="0" hidden="1" customWidth="1"/>
    <col min="3093" max="3093" width="6.3984375" customWidth="1"/>
    <col min="3094" max="3095" width="5.73046875" customWidth="1"/>
    <col min="3096" max="3103" width="0" hidden="1" customWidth="1"/>
    <col min="3104" max="3104" width="9.1328125" customWidth="1"/>
    <col min="3105" max="3106" width="0" hidden="1" customWidth="1"/>
    <col min="3329" max="3329" width="3.73046875" customWidth="1"/>
    <col min="3330" max="3331" width="4.73046875" customWidth="1"/>
    <col min="3332" max="3332" width="0" hidden="1" customWidth="1"/>
    <col min="3333" max="3333" width="14.1328125" customWidth="1"/>
    <col min="3334" max="3334" width="12.1328125" customWidth="1"/>
    <col min="3335" max="3335" width="8.1328125" customWidth="1"/>
    <col min="3336" max="3336" width="9.265625" customWidth="1"/>
    <col min="3337" max="3337" width="6" customWidth="1"/>
    <col min="3338" max="3338" width="7.1328125" customWidth="1"/>
    <col min="3339" max="3344" width="6.3984375" customWidth="1"/>
    <col min="3345" max="3345" width="7.73046875" customWidth="1"/>
    <col min="3346" max="3346" width="6.3984375" customWidth="1"/>
    <col min="3347" max="3348" width="0" hidden="1" customWidth="1"/>
    <col min="3349" max="3349" width="6.3984375" customWidth="1"/>
    <col min="3350" max="3351" width="5.73046875" customWidth="1"/>
    <col min="3352" max="3359" width="0" hidden="1" customWidth="1"/>
    <col min="3360" max="3360" width="9.1328125" customWidth="1"/>
    <col min="3361" max="3362" width="0" hidden="1" customWidth="1"/>
    <col min="3585" max="3585" width="3.73046875" customWidth="1"/>
    <col min="3586" max="3587" width="4.73046875" customWidth="1"/>
    <col min="3588" max="3588" width="0" hidden="1" customWidth="1"/>
    <col min="3589" max="3589" width="14.1328125" customWidth="1"/>
    <col min="3590" max="3590" width="12.1328125" customWidth="1"/>
    <col min="3591" max="3591" width="8.1328125" customWidth="1"/>
    <col min="3592" max="3592" width="9.265625" customWidth="1"/>
    <col min="3593" max="3593" width="6" customWidth="1"/>
    <col min="3594" max="3594" width="7.1328125" customWidth="1"/>
    <col min="3595" max="3600" width="6.3984375" customWidth="1"/>
    <col min="3601" max="3601" width="7.73046875" customWidth="1"/>
    <col min="3602" max="3602" width="6.3984375" customWidth="1"/>
    <col min="3603" max="3604" width="0" hidden="1" customWidth="1"/>
    <col min="3605" max="3605" width="6.3984375" customWidth="1"/>
    <col min="3606" max="3607" width="5.73046875" customWidth="1"/>
    <col min="3608" max="3615" width="0" hidden="1" customWidth="1"/>
    <col min="3616" max="3616" width="9.1328125" customWidth="1"/>
    <col min="3617" max="3618" width="0" hidden="1" customWidth="1"/>
    <col min="3841" max="3841" width="3.73046875" customWidth="1"/>
    <col min="3842" max="3843" width="4.73046875" customWidth="1"/>
    <col min="3844" max="3844" width="0" hidden="1" customWidth="1"/>
    <col min="3845" max="3845" width="14.1328125" customWidth="1"/>
    <col min="3846" max="3846" width="12.1328125" customWidth="1"/>
    <col min="3847" max="3847" width="8.1328125" customWidth="1"/>
    <col min="3848" max="3848" width="9.265625" customWidth="1"/>
    <col min="3849" max="3849" width="6" customWidth="1"/>
    <col min="3850" max="3850" width="7.1328125" customWidth="1"/>
    <col min="3851" max="3856" width="6.3984375" customWidth="1"/>
    <col min="3857" max="3857" width="7.73046875" customWidth="1"/>
    <col min="3858" max="3858" width="6.3984375" customWidth="1"/>
    <col min="3859" max="3860" width="0" hidden="1" customWidth="1"/>
    <col min="3861" max="3861" width="6.3984375" customWidth="1"/>
    <col min="3862" max="3863" width="5.73046875" customWidth="1"/>
    <col min="3864" max="3871" width="0" hidden="1" customWidth="1"/>
    <col min="3872" max="3872" width="9.1328125" customWidth="1"/>
    <col min="3873" max="3874" width="0" hidden="1" customWidth="1"/>
    <col min="4097" max="4097" width="3.73046875" customWidth="1"/>
    <col min="4098" max="4099" width="4.73046875" customWidth="1"/>
    <col min="4100" max="4100" width="0" hidden="1" customWidth="1"/>
    <col min="4101" max="4101" width="14.1328125" customWidth="1"/>
    <col min="4102" max="4102" width="12.1328125" customWidth="1"/>
    <col min="4103" max="4103" width="8.1328125" customWidth="1"/>
    <col min="4104" max="4104" width="9.265625" customWidth="1"/>
    <col min="4105" max="4105" width="6" customWidth="1"/>
    <col min="4106" max="4106" width="7.1328125" customWidth="1"/>
    <col min="4107" max="4112" width="6.3984375" customWidth="1"/>
    <col min="4113" max="4113" width="7.73046875" customWidth="1"/>
    <col min="4114" max="4114" width="6.3984375" customWidth="1"/>
    <col min="4115" max="4116" width="0" hidden="1" customWidth="1"/>
    <col min="4117" max="4117" width="6.3984375" customWidth="1"/>
    <col min="4118" max="4119" width="5.73046875" customWidth="1"/>
    <col min="4120" max="4127" width="0" hidden="1" customWidth="1"/>
    <col min="4128" max="4128" width="9.1328125" customWidth="1"/>
    <col min="4129" max="4130" width="0" hidden="1" customWidth="1"/>
    <col min="4353" max="4353" width="3.73046875" customWidth="1"/>
    <col min="4354" max="4355" width="4.73046875" customWidth="1"/>
    <col min="4356" max="4356" width="0" hidden="1" customWidth="1"/>
    <col min="4357" max="4357" width="14.1328125" customWidth="1"/>
    <col min="4358" max="4358" width="12.1328125" customWidth="1"/>
    <col min="4359" max="4359" width="8.1328125" customWidth="1"/>
    <col min="4360" max="4360" width="9.265625" customWidth="1"/>
    <col min="4361" max="4361" width="6" customWidth="1"/>
    <col min="4362" max="4362" width="7.1328125" customWidth="1"/>
    <col min="4363" max="4368" width="6.3984375" customWidth="1"/>
    <col min="4369" max="4369" width="7.73046875" customWidth="1"/>
    <col min="4370" max="4370" width="6.3984375" customWidth="1"/>
    <col min="4371" max="4372" width="0" hidden="1" customWidth="1"/>
    <col min="4373" max="4373" width="6.3984375" customWidth="1"/>
    <col min="4374" max="4375" width="5.73046875" customWidth="1"/>
    <col min="4376" max="4383" width="0" hidden="1" customWidth="1"/>
    <col min="4384" max="4384" width="9.1328125" customWidth="1"/>
    <col min="4385" max="4386" width="0" hidden="1" customWidth="1"/>
    <col min="4609" max="4609" width="3.73046875" customWidth="1"/>
    <col min="4610" max="4611" width="4.73046875" customWidth="1"/>
    <col min="4612" max="4612" width="0" hidden="1" customWidth="1"/>
    <col min="4613" max="4613" width="14.1328125" customWidth="1"/>
    <col min="4614" max="4614" width="12.1328125" customWidth="1"/>
    <col min="4615" max="4615" width="8.1328125" customWidth="1"/>
    <col min="4616" max="4616" width="9.265625" customWidth="1"/>
    <col min="4617" max="4617" width="6" customWidth="1"/>
    <col min="4618" max="4618" width="7.1328125" customWidth="1"/>
    <col min="4619" max="4624" width="6.3984375" customWidth="1"/>
    <col min="4625" max="4625" width="7.73046875" customWidth="1"/>
    <col min="4626" max="4626" width="6.3984375" customWidth="1"/>
    <col min="4627" max="4628" width="0" hidden="1" customWidth="1"/>
    <col min="4629" max="4629" width="6.3984375" customWidth="1"/>
    <col min="4630" max="4631" width="5.73046875" customWidth="1"/>
    <col min="4632" max="4639" width="0" hidden="1" customWidth="1"/>
    <col min="4640" max="4640" width="9.1328125" customWidth="1"/>
    <col min="4641" max="4642" width="0" hidden="1" customWidth="1"/>
    <col min="4865" max="4865" width="3.73046875" customWidth="1"/>
    <col min="4866" max="4867" width="4.73046875" customWidth="1"/>
    <col min="4868" max="4868" width="0" hidden="1" customWidth="1"/>
    <col min="4869" max="4869" width="14.1328125" customWidth="1"/>
    <col min="4870" max="4870" width="12.1328125" customWidth="1"/>
    <col min="4871" max="4871" width="8.1328125" customWidth="1"/>
    <col min="4872" max="4872" width="9.265625" customWidth="1"/>
    <col min="4873" max="4873" width="6" customWidth="1"/>
    <col min="4874" max="4874" width="7.1328125" customWidth="1"/>
    <col min="4875" max="4880" width="6.3984375" customWidth="1"/>
    <col min="4881" max="4881" width="7.73046875" customWidth="1"/>
    <col min="4882" max="4882" width="6.3984375" customWidth="1"/>
    <col min="4883" max="4884" width="0" hidden="1" customWidth="1"/>
    <col min="4885" max="4885" width="6.3984375" customWidth="1"/>
    <col min="4886" max="4887" width="5.73046875" customWidth="1"/>
    <col min="4888" max="4895" width="0" hidden="1" customWidth="1"/>
    <col min="4896" max="4896" width="9.1328125" customWidth="1"/>
    <col min="4897" max="4898" width="0" hidden="1" customWidth="1"/>
    <col min="5121" max="5121" width="3.73046875" customWidth="1"/>
    <col min="5122" max="5123" width="4.73046875" customWidth="1"/>
    <col min="5124" max="5124" width="0" hidden="1" customWidth="1"/>
    <col min="5125" max="5125" width="14.1328125" customWidth="1"/>
    <col min="5126" max="5126" width="12.1328125" customWidth="1"/>
    <col min="5127" max="5127" width="8.1328125" customWidth="1"/>
    <col min="5128" max="5128" width="9.265625" customWidth="1"/>
    <col min="5129" max="5129" width="6" customWidth="1"/>
    <col min="5130" max="5130" width="7.1328125" customWidth="1"/>
    <col min="5131" max="5136" width="6.3984375" customWidth="1"/>
    <col min="5137" max="5137" width="7.73046875" customWidth="1"/>
    <col min="5138" max="5138" width="6.3984375" customWidth="1"/>
    <col min="5139" max="5140" width="0" hidden="1" customWidth="1"/>
    <col min="5141" max="5141" width="6.3984375" customWidth="1"/>
    <col min="5142" max="5143" width="5.73046875" customWidth="1"/>
    <col min="5144" max="5151" width="0" hidden="1" customWidth="1"/>
    <col min="5152" max="5152" width="9.1328125" customWidth="1"/>
    <col min="5153" max="5154" width="0" hidden="1" customWidth="1"/>
    <col min="5377" max="5377" width="3.73046875" customWidth="1"/>
    <col min="5378" max="5379" width="4.73046875" customWidth="1"/>
    <col min="5380" max="5380" width="0" hidden="1" customWidth="1"/>
    <col min="5381" max="5381" width="14.1328125" customWidth="1"/>
    <col min="5382" max="5382" width="12.1328125" customWidth="1"/>
    <col min="5383" max="5383" width="8.1328125" customWidth="1"/>
    <col min="5384" max="5384" width="9.265625" customWidth="1"/>
    <col min="5385" max="5385" width="6" customWidth="1"/>
    <col min="5386" max="5386" width="7.1328125" customWidth="1"/>
    <col min="5387" max="5392" width="6.3984375" customWidth="1"/>
    <col min="5393" max="5393" width="7.73046875" customWidth="1"/>
    <col min="5394" max="5394" width="6.3984375" customWidth="1"/>
    <col min="5395" max="5396" width="0" hidden="1" customWidth="1"/>
    <col min="5397" max="5397" width="6.3984375" customWidth="1"/>
    <col min="5398" max="5399" width="5.73046875" customWidth="1"/>
    <col min="5400" max="5407" width="0" hidden="1" customWidth="1"/>
    <col min="5408" max="5408" width="9.1328125" customWidth="1"/>
    <col min="5409" max="5410" width="0" hidden="1" customWidth="1"/>
    <col min="5633" max="5633" width="3.73046875" customWidth="1"/>
    <col min="5634" max="5635" width="4.73046875" customWidth="1"/>
    <col min="5636" max="5636" width="0" hidden="1" customWidth="1"/>
    <col min="5637" max="5637" width="14.1328125" customWidth="1"/>
    <col min="5638" max="5638" width="12.1328125" customWidth="1"/>
    <col min="5639" max="5639" width="8.1328125" customWidth="1"/>
    <col min="5640" max="5640" width="9.265625" customWidth="1"/>
    <col min="5641" max="5641" width="6" customWidth="1"/>
    <col min="5642" max="5642" width="7.1328125" customWidth="1"/>
    <col min="5643" max="5648" width="6.3984375" customWidth="1"/>
    <col min="5649" max="5649" width="7.73046875" customWidth="1"/>
    <col min="5650" max="5650" width="6.3984375" customWidth="1"/>
    <col min="5651" max="5652" width="0" hidden="1" customWidth="1"/>
    <col min="5653" max="5653" width="6.3984375" customWidth="1"/>
    <col min="5654" max="5655" width="5.73046875" customWidth="1"/>
    <col min="5656" max="5663" width="0" hidden="1" customWidth="1"/>
    <col min="5664" max="5664" width="9.1328125" customWidth="1"/>
    <col min="5665" max="5666" width="0" hidden="1" customWidth="1"/>
    <col min="5889" max="5889" width="3.73046875" customWidth="1"/>
    <col min="5890" max="5891" width="4.73046875" customWidth="1"/>
    <col min="5892" max="5892" width="0" hidden="1" customWidth="1"/>
    <col min="5893" max="5893" width="14.1328125" customWidth="1"/>
    <col min="5894" max="5894" width="12.1328125" customWidth="1"/>
    <col min="5895" max="5895" width="8.1328125" customWidth="1"/>
    <col min="5896" max="5896" width="9.265625" customWidth="1"/>
    <col min="5897" max="5897" width="6" customWidth="1"/>
    <col min="5898" max="5898" width="7.1328125" customWidth="1"/>
    <col min="5899" max="5904" width="6.3984375" customWidth="1"/>
    <col min="5905" max="5905" width="7.73046875" customWidth="1"/>
    <col min="5906" max="5906" width="6.3984375" customWidth="1"/>
    <col min="5907" max="5908" width="0" hidden="1" customWidth="1"/>
    <col min="5909" max="5909" width="6.3984375" customWidth="1"/>
    <col min="5910" max="5911" width="5.73046875" customWidth="1"/>
    <col min="5912" max="5919" width="0" hidden="1" customWidth="1"/>
    <col min="5920" max="5920" width="9.1328125" customWidth="1"/>
    <col min="5921" max="5922" width="0" hidden="1" customWidth="1"/>
    <col min="6145" max="6145" width="3.73046875" customWidth="1"/>
    <col min="6146" max="6147" width="4.73046875" customWidth="1"/>
    <col min="6148" max="6148" width="0" hidden="1" customWidth="1"/>
    <col min="6149" max="6149" width="14.1328125" customWidth="1"/>
    <col min="6150" max="6150" width="12.1328125" customWidth="1"/>
    <col min="6151" max="6151" width="8.1328125" customWidth="1"/>
    <col min="6152" max="6152" width="9.265625" customWidth="1"/>
    <col min="6153" max="6153" width="6" customWidth="1"/>
    <col min="6154" max="6154" width="7.1328125" customWidth="1"/>
    <col min="6155" max="6160" width="6.3984375" customWidth="1"/>
    <col min="6161" max="6161" width="7.73046875" customWidth="1"/>
    <col min="6162" max="6162" width="6.3984375" customWidth="1"/>
    <col min="6163" max="6164" width="0" hidden="1" customWidth="1"/>
    <col min="6165" max="6165" width="6.3984375" customWidth="1"/>
    <col min="6166" max="6167" width="5.73046875" customWidth="1"/>
    <col min="6168" max="6175" width="0" hidden="1" customWidth="1"/>
    <col min="6176" max="6176" width="9.1328125" customWidth="1"/>
    <col min="6177" max="6178" width="0" hidden="1" customWidth="1"/>
    <col min="6401" max="6401" width="3.73046875" customWidth="1"/>
    <col min="6402" max="6403" width="4.73046875" customWidth="1"/>
    <col min="6404" max="6404" width="0" hidden="1" customWidth="1"/>
    <col min="6405" max="6405" width="14.1328125" customWidth="1"/>
    <col min="6406" max="6406" width="12.1328125" customWidth="1"/>
    <col min="6407" max="6407" width="8.1328125" customWidth="1"/>
    <col min="6408" max="6408" width="9.265625" customWidth="1"/>
    <col min="6409" max="6409" width="6" customWidth="1"/>
    <col min="6410" max="6410" width="7.1328125" customWidth="1"/>
    <col min="6411" max="6416" width="6.3984375" customWidth="1"/>
    <col min="6417" max="6417" width="7.73046875" customWidth="1"/>
    <col min="6418" max="6418" width="6.3984375" customWidth="1"/>
    <col min="6419" max="6420" width="0" hidden="1" customWidth="1"/>
    <col min="6421" max="6421" width="6.3984375" customWidth="1"/>
    <col min="6422" max="6423" width="5.73046875" customWidth="1"/>
    <col min="6424" max="6431" width="0" hidden="1" customWidth="1"/>
    <col min="6432" max="6432" width="9.1328125" customWidth="1"/>
    <col min="6433" max="6434" width="0" hidden="1" customWidth="1"/>
    <col min="6657" max="6657" width="3.73046875" customWidth="1"/>
    <col min="6658" max="6659" width="4.73046875" customWidth="1"/>
    <col min="6660" max="6660" width="0" hidden="1" customWidth="1"/>
    <col min="6661" max="6661" width="14.1328125" customWidth="1"/>
    <col min="6662" max="6662" width="12.1328125" customWidth="1"/>
    <col min="6663" max="6663" width="8.1328125" customWidth="1"/>
    <col min="6664" max="6664" width="9.265625" customWidth="1"/>
    <col min="6665" max="6665" width="6" customWidth="1"/>
    <col min="6666" max="6666" width="7.1328125" customWidth="1"/>
    <col min="6667" max="6672" width="6.3984375" customWidth="1"/>
    <col min="6673" max="6673" width="7.73046875" customWidth="1"/>
    <col min="6674" max="6674" width="6.3984375" customWidth="1"/>
    <col min="6675" max="6676" width="0" hidden="1" customWidth="1"/>
    <col min="6677" max="6677" width="6.3984375" customWidth="1"/>
    <col min="6678" max="6679" width="5.73046875" customWidth="1"/>
    <col min="6680" max="6687" width="0" hidden="1" customWidth="1"/>
    <col min="6688" max="6688" width="9.1328125" customWidth="1"/>
    <col min="6689" max="6690" width="0" hidden="1" customWidth="1"/>
    <col min="6913" max="6913" width="3.73046875" customWidth="1"/>
    <col min="6914" max="6915" width="4.73046875" customWidth="1"/>
    <col min="6916" max="6916" width="0" hidden="1" customWidth="1"/>
    <col min="6917" max="6917" width="14.1328125" customWidth="1"/>
    <col min="6918" max="6918" width="12.1328125" customWidth="1"/>
    <col min="6919" max="6919" width="8.1328125" customWidth="1"/>
    <col min="6920" max="6920" width="9.265625" customWidth="1"/>
    <col min="6921" max="6921" width="6" customWidth="1"/>
    <col min="6922" max="6922" width="7.1328125" customWidth="1"/>
    <col min="6923" max="6928" width="6.3984375" customWidth="1"/>
    <col min="6929" max="6929" width="7.73046875" customWidth="1"/>
    <col min="6930" max="6930" width="6.3984375" customWidth="1"/>
    <col min="6931" max="6932" width="0" hidden="1" customWidth="1"/>
    <col min="6933" max="6933" width="6.3984375" customWidth="1"/>
    <col min="6934" max="6935" width="5.73046875" customWidth="1"/>
    <col min="6936" max="6943" width="0" hidden="1" customWidth="1"/>
    <col min="6944" max="6944" width="9.1328125" customWidth="1"/>
    <col min="6945" max="6946" width="0" hidden="1" customWidth="1"/>
    <col min="7169" max="7169" width="3.73046875" customWidth="1"/>
    <col min="7170" max="7171" width="4.73046875" customWidth="1"/>
    <col min="7172" max="7172" width="0" hidden="1" customWidth="1"/>
    <col min="7173" max="7173" width="14.1328125" customWidth="1"/>
    <col min="7174" max="7174" width="12.1328125" customWidth="1"/>
    <col min="7175" max="7175" width="8.1328125" customWidth="1"/>
    <col min="7176" max="7176" width="9.265625" customWidth="1"/>
    <col min="7177" max="7177" width="6" customWidth="1"/>
    <col min="7178" max="7178" width="7.1328125" customWidth="1"/>
    <col min="7179" max="7184" width="6.3984375" customWidth="1"/>
    <col min="7185" max="7185" width="7.73046875" customWidth="1"/>
    <col min="7186" max="7186" width="6.3984375" customWidth="1"/>
    <col min="7187" max="7188" width="0" hidden="1" customWidth="1"/>
    <col min="7189" max="7189" width="6.3984375" customWidth="1"/>
    <col min="7190" max="7191" width="5.73046875" customWidth="1"/>
    <col min="7192" max="7199" width="0" hidden="1" customWidth="1"/>
    <col min="7200" max="7200" width="9.1328125" customWidth="1"/>
    <col min="7201" max="7202" width="0" hidden="1" customWidth="1"/>
    <col min="7425" max="7425" width="3.73046875" customWidth="1"/>
    <col min="7426" max="7427" width="4.73046875" customWidth="1"/>
    <col min="7428" max="7428" width="0" hidden="1" customWidth="1"/>
    <col min="7429" max="7429" width="14.1328125" customWidth="1"/>
    <col min="7430" max="7430" width="12.1328125" customWidth="1"/>
    <col min="7431" max="7431" width="8.1328125" customWidth="1"/>
    <col min="7432" max="7432" width="9.265625" customWidth="1"/>
    <col min="7433" max="7433" width="6" customWidth="1"/>
    <col min="7434" max="7434" width="7.1328125" customWidth="1"/>
    <col min="7435" max="7440" width="6.3984375" customWidth="1"/>
    <col min="7441" max="7441" width="7.73046875" customWidth="1"/>
    <col min="7442" max="7442" width="6.3984375" customWidth="1"/>
    <col min="7443" max="7444" width="0" hidden="1" customWidth="1"/>
    <col min="7445" max="7445" width="6.3984375" customWidth="1"/>
    <col min="7446" max="7447" width="5.73046875" customWidth="1"/>
    <col min="7448" max="7455" width="0" hidden="1" customWidth="1"/>
    <col min="7456" max="7456" width="9.1328125" customWidth="1"/>
    <col min="7457" max="7458" width="0" hidden="1" customWidth="1"/>
    <col min="7681" max="7681" width="3.73046875" customWidth="1"/>
    <col min="7682" max="7683" width="4.73046875" customWidth="1"/>
    <col min="7684" max="7684" width="0" hidden="1" customWidth="1"/>
    <col min="7685" max="7685" width="14.1328125" customWidth="1"/>
    <col min="7686" max="7686" width="12.1328125" customWidth="1"/>
    <col min="7687" max="7687" width="8.1328125" customWidth="1"/>
    <col min="7688" max="7688" width="9.265625" customWidth="1"/>
    <col min="7689" max="7689" width="6" customWidth="1"/>
    <col min="7690" max="7690" width="7.1328125" customWidth="1"/>
    <col min="7691" max="7696" width="6.3984375" customWidth="1"/>
    <col min="7697" max="7697" width="7.73046875" customWidth="1"/>
    <col min="7698" max="7698" width="6.3984375" customWidth="1"/>
    <col min="7699" max="7700" width="0" hidden="1" customWidth="1"/>
    <col min="7701" max="7701" width="6.3984375" customWidth="1"/>
    <col min="7702" max="7703" width="5.73046875" customWidth="1"/>
    <col min="7704" max="7711" width="0" hidden="1" customWidth="1"/>
    <col min="7712" max="7712" width="9.1328125" customWidth="1"/>
    <col min="7713" max="7714" width="0" hidden="1" customWidth="1"/>
    <col min="7937" max="7937" width="3.73046875" customWidth="1"/>
    <col min="7938" max="7939" width="4.73046875" customWidth="1"/>
    <col min="7940" max="7940" width="0" hidden="1" customWidth="1"/>
    <col min="7941" max="7941" width="14.1328125" customWidth="1"/>
    <col min="7942" max="7942" width="12.1328125" customWidth="1"/>
    <col min="7943" max="7943" width="8.1328125" customWidth="1"/>
    <col min="7944" max="7944" width="9.265625" customWidth="1"/>
    <col min="7945" max="7945" width="6" customWidth="1"/>
    <col min="7946" max="7946" width="7.1328125" customWidth="1"/>
    <col min="7947" max="7952" width="6.3984375" customWidth="1"/>
    <col min="7953" max="7953" width="7.73046875" customWidth="1"/>
    <col min="7954" max="7954" width="6.3984375" customWidth="1"/>
    <col min="7955" max="7956" width="0" hidden="1" customWidth="1"/>
    <col min="7957" max="7957" width="6.3984375" customWidth="1"/>
    <col min="7958" max="7959" width="5.73046875" customWidth="1"/>
    <col min="7960" max="7967" width="0" hidden="1" customWidth="1"/>
    <col min="7968" max="7968" width="9.1328125" customWidth="1"/>
    <col min="7969" max="7970" width="0" hidden="1" customWidth="1"/>
    <col min="8193" max="8193" width="3.73046875" customWidth="1"/>
    <col min="8194" max="8195" width="4.73046875" customWidth="1"/>
    <col min="8196" max="8196" width="0" hidden="1" customWidth="1"/>
    <col min="8197" max="8197" width="14.1328125" customWidth="1"/>
    <col min="8198" max="8198" width="12.1328125" customWidth="1"/>
    <col min="8199" max="8199" width="8.1328125" customWidth="1"/>
    <col min="8200" max="8200" width="9.265625" customWidth="1"/>
    <col min="8201" max="8201" width="6" customWidth="1"/>
    <col min="8202" max="8202" width="7.1328125" customWidth="1"/>
    <col min="8203" max="8208" width="6.3984375" customWidth="1"/>
    <col min="8209" max="8209" width="7.73046875" customWidth="1"/>
    <col min="8210" max="8210" width="6.3984375" customWidth="1"/>
    <col min="8211" max="8212" width="0" hidden="1" customWidth="1"/>
    <col min="8213" max="8213" width="6.3984375" customWidth="1"/>
    <col min="8214" max="8215" width="5.73046875" customWidth="1"/>
    <col min="8216" max="8223" width="0" hidden="1" customWidth="1"/>
    <col min="8224" max="8224" width="9.1328125" customWidth="1"/>
    <col min="8225" max="8226" width="0" hidden="1" customWidth="1"/>
    <col min="8449" max="8449" width="3.73046875" customWidth="1"/>
    <col min="8450" max="8451" width="4.73046875" customWidth="1"/>
    <col min="8452" max="8452" width="0" hidden="1" customWidth="1"/>
    <col min="8453" max="8453" width="14.1328125" customWidth="1"/>
    <col min="8454" max="8454" width="12.1328125" customWidth="1"/>
    <col min="8455" max="8455" width="8.1328125" customWidth="1"/>
    <col min="8456" max="8456" width="9.265625" customWidth="1"/>
    <col min="8457" max="8457" width="6" customWidth="1"/>
    <col min="8458" max="8458" width="7.1328125" customWidth="1"/>
    <col min="8459" max="8464" width="6.3984375" customWidth="1"/>
    <col min="8465" max="8465" width="7.73046875" customWidth="1"/>
    <col min="8466" max="8466" width="6.3984375" customWidth="1"/>
    <col min="8467" max="8468" width="0" hidden="1" customWidth="1"/>
    <col min="8469" max="8469" width="6.3984375" customWidth="1"/>
    <col min="8470" max="8471" width="5.73046875" customWidth="1"/>
    <col min="8472" max="8479" width="0" hidden="1" customWidth="1"/>
    <col min="8480" max="8480" width="9.1328125" customWidth="1"/>
    <col min="8481" max="8482" width="0" hidden="1" customWidth="1"/>
    <col min="8705" max="8705" width="3.73046875" customWidth="1"/>
    <col min="8706" max="8707" width="4.73046875" customWidth="1"/>
    <col min="8708" max="8708" width="0" hidden="1" customWidth="1"/>
    <col min="8709" max="8709" width="14.1328125" customWidth="1"/>
    <col min="8710" max="8710" width="12.1328125" customWidth="1"/>
    <col min="8711" max="8711" width="8.1328125" customWidth="1"/>
    <col min="8712" max="8712" width="9.265625" customWidth="1"/>
    <col min="8713" max="8713" width="6" customWidth="1"/>
    <col min="8714" max="8714" width="7.1328125" customWidth="1"/>
    <col min="8715" max="8720" width="6.3984375" customWidth="1"/>
    <col min="8721" max="8721" width="7.73046875" customWidth="1"/>
    <col min="8722" max="8722" width="6.3984375" customWidth="1"/>
    <col min="8723" max="8724" width="0" hidden="1" customWidth="1"/>
    <col min="8725" max="8725" width="6.3984375" customWidth="1"/>
    <col min="8726" max="8727" width="5.73046875" customWidth="1"/>
    <col min="8728" max="8735" width="0" hidden="1" customWidth="1"/>
    <col min="8736" max="8736" width="9.1328125" customWidth="1"/>
    <col min="8737" max="8738" width="0" hidden="1" customWidth="1"/>
    <col min="8961" max="8961" width="3.73046875" customWidth="1"/>
    <col min="8962" max="8963" width="4.73046875" customWidth="1"/>
    <col min="8964" max="8964" width="0" hidden="1" customWidth="1"/>
    <col min="8965" max="8965" width="14.1328125" customWidth="1"/>
    <col min="8966" max="8966" width="12.1328125" customWidth="1"/>
    <col min="8967" max="8967" width="8.1328125" customWidth="1"/>
    <col min="8968" max="8968" width="9.265625" customWidth="1"/>
    <col min="8969" max="8969" width="6" customWidth="1"/>
    <col min="8970" max="8970" width="7.1328125" customWidth="1"/>
    <col min="8971" max="8976" width="6.3984375" customWidth="1"/>
    <col min="8977" max="8977" width="7.73046875" customWidth="1"/>
    <col min="8978" max="8978" width="6.3984375" customWidth="1"/>
    <col min="8979" max="8980" width="0" hidden="1" customWidth="1"/>
    <col min="8981" max="8981" width="6.3984375" customWidth="1"/>
    <col min="8982" max="8983" width="5.73046875" customWidth="1"/>
    <col min="8984" max="8991" width="0" hidden="1" customWidth="1"/>
    <col min="8992" max="8992" width="9.1328125" customWidth="1"/>
    <col min="8993" max="8994" width="0" hidden="1" customWidth="1"/>
    <col min="9217" max="9217" width="3.73046875" customWidth="1"/>
    <col min="9218" max="9219" width="4.73046875" customWidth="1"/>
    <col min="9220" max="9220" width="0" hidden="1" customWidth="1"/>
    <col min="9221" max="9221" width="14.1328125" customWidth="1"/>
    <col min="9222" max="9222" width="12.1328125" customWidth="1"/>
    <col min="9223" max="9223" width="8.1328125" customWidth="1"/>
    <col min="9224" max="9224" width="9.265625" customWidth="1"/>
    <col min="9225" max="9225" width="6" customWidth="1"/>
    <col min="9226" max="9226" width="7.1328125" customWidth="1"/>
    <col min="9227" max="9232" width="6.3984375" customWidth="1"/>
    <col min="9233" max="9233" width="7.73046875" customWidth="1"/>
    <col min="9234" max="9234" width="6.3984375" customWidth="1"/>
    <col min="9235" max="9236" width="0" hidden="1" customWidth="1"/>
    <col min="9237" max="9237" width="6.3984375" customWidth="1"/>
    <col min="9238" max="9239" width="5.73046875" customWidth="1"/>
    <col min="9240" max="9247" width="0" hidden="1" customWidth="1"/>
    <col min="9248" max="9248" width="9.1328125" customWidth="1"/>
    <col min="9249" max="9250" width="0" hidden="1" customWidth="1"/>
    <col min="9473" max="9473" width="3.73046875" customWidth="1"/>
    <col min="9474" max="9475" width="4.73046875" customWidth="1"/>
    <col min="9476" max="9476" width="0" hidden="1" customWidth="1"/>
    <col min="9477" max="9477" width="14.1328125" customWidth="1"/>
    <col min="9478" max="9478" width="12.1328125" customWidth="1"/>
    <col min="9479" max="9479" width="8.1328125" customWidth="1"/>
    <col min="9480" max="9480" width="9.265625" customWidth="1"/>
    <col min="9481" max="9481" width="6" customWidth="1"/>
    <col min="9482" max="9482" width="7.1328125" customWidth="1"/>
    <col min="9483" max="9488" width="6.3984375" customWidth="1"/>
    <col min="9489" max="9489" width="7.73046875" customWidth="1"/>
    <col min="9490" max="9490" width="6.3984375" customWidth="1"/>
    <col min="9491" max="9492" width="0" hidden="1" customWidth="1"/>
    <col min="9493" max="9493" width="6.3984375" customWidth="1"/>
    <col min="9494" max="9495" width="5.73046875" customWidth="1"/>
    <col min="9496" max="9503" width="0" hidden="1" customWidth="1"/>
    <col min="9504" max="9504" width="9.1328125" customWidth="1"/>
    <col min="9505" max="9506" width="0" hidden="1" customWidth="1"/>
    <col min="9729" max="9729" width="3.73046875" customWidth="1"/>
    <col min="9730" max="9731" width="4.73046875" customWidth="1"/>
    <col min="9732" max="9732" width="0" hidden="1" customWidth="1"/>
    <col min="9733" max="9733" width="14.1328125" customWidth="1"/>
    <col min="9734" max="9734" width="12.1328125" customWidth="1"/>
    <col min="9735" max="9735" width="8.1328125" customWidth="1"/>
    <col min="9736" max="9736" width="9.265625" customWidth="1"/>
    <col min="9737" max="9737" width="6" customWidth="1"/>
    <col min="9738" max="9738" width="7.1328125" customWidth="1"/>
    <col min="9739" max="9744" width="6.3984375" customWidth="1"/>
    <col min="9745" max="9745" width="7.73046875" customWidth="1"/>
    <col min="9746" max="9746" width="6.3984375" customWidth="1"/>
    <col min="9747" max="9748" width="0" hidden="1" customWidth="1"/>
    <col min="9749" max="9749" width="6.3984375" customWidth="1"/>
    <col min="9750" max="9751" width="5.73046875" customWidth="1"/>
    <col min="9752" max="9759" width="0" hidden="1" customWidth="1"/>
    <col min="9760" max="9760" width="9.1328125" customWidth="1"/>
    <col min="9761" max="9762" width="0" hidden="1" customWidth="1"/>
    <col min="9985" max="9985" width="3.73046875" customWidth="1"/>
    <col min="9986" max="9987" width="4.73046875" customWidth="1"/>
    <col min="9988" max="9988" width="0" hidden="1" customWidth="1"/>
    <col min="9989" max="9989" width="14.1328125" customWidth="1"/>
    <col min="9990" max="9990" width="12.1328125" customWidth="1"/>
    <col min="9991" max="9991" width="8.1328125" customWidth="1"/>
    <col min="9992" max="9992" width="9.265625" customWidth="1"/>
    <col min="9993" max="9993" width="6" customWidth="1"/>
    <col min="9994" max="9994" width="7.1328125" customWidth="1"/>
    <col min="9995" max="10000" width="6.3984375" customWidth="1"/>
    <col min="10001" max="10001" width="7.73046875" customWidth="1"/>
    <col min="10002" max="10002" width="6.3984375" customWidth="1"/>
    <col min="10003" max="10004" width="0" hidden="1" customWidth="1"/>
    <col min="10005" max="10005" width="6.3984375" customWidth="1"/>
    <col min="10006" max="10007" width="5.73046875" customWidth="1"/>
    <col min="10008" max="10015" width="0" hidden="1" customWidth="1"/>
    <col min="10016" max="10016" width="9.1328125" customWidth="1"/>
    <col min="10017" max="10018" width="0" hidden="1" customWidth="1"/>
    <col min="10241" max="10241" width="3.73046875" customWidth="1"/>
    <col min="10242" max="10243" width="4.73046875" customWidth="1"/>
    <col min="10244" max="10244" width="0" hidden="1" customWidth="1"/>
    <col min="10245" max="10245" width="14.1328125" customWidth="1"/>
    <col min="10246" max="10246" width="12.1328125" customWidth="1"/>
    <col min="10247" max="10247" width="8.1328125" customWidth="1"/>
    <col min="10248" max="10248" width="9.265625" customWidth="1"/>
    <col min="10249" max="10249" width="6" customWidth="1"/>
    <col min="10250" max="10250" width="7.1328125" customWidth="1"/>
    <col min="10251" max="10256" width="6.3984375" customWidth="1"/>
    <col min="10257" max="10257" width="7.73046875" customWidth="1"/>
    <col min="10258" max="10258" width="6.3984375" customWidth="1"/>
    <col min="10259" max="10260" width="0" hidden="1" customWidth="1"/>
    <col min="10261" max="10261" width="6.3984375" customWidth="1"/>
    <col min="10262" max="10263" width="5.73046875" customWidth="1"/>
    <col min="10264" max="10271" width="0" hidden="1" customWidth="1"/>
    <col min="10272" max="10272" width="9.1328125" customWidth="1"/>
    <col min="10273" max="10274" width="0" hidden="1" customWidth="1"/>
    <col min="10497" max="10497" width="3.73046875" customWidth="1"/>
    <col min="10498" max="10499" width="4.73046875" customWidth="1"/>
    <col min="10500" max="10500" width="0" hidden="1" customWidth="1"/>
    <col min="10501" max="10501" width="14.1328125" customWidth="1"/>
    <col min="10502" max="10502" width="12.1328125" customWidth="1"/>
    <col min="10503" max="10503" width="8.1328125" customWidth="1"/>
    <col min="10504" max="10504" width="9.265625" customWidth="1"/>
    <col min="10505" max="10505" width="6" customWidth="1"/>
    <col min="10506" max="10506" width="7.1328125" customWidth="1"/>
    <col min="10507" max="10512" width="6.3984375" customWidth="1"/>
    <col min="10513" max="10513" width="7.73046875" customWidth="1"/>
    <col min="10514" max="10514" width="6.3984375" customWidth="1"/>
    <col min="10515" max="10516" width="0" hidden="1" customWidth="1"/>
    <col min="10517" max="10517" width="6.3984375" customWidth="1"/>
    <col min="10518" max="10519" width="5.73046875" customWidth="1"/>
    <col min="10520" max="10527" width="0" hidden="1" customWidth="1"/>
    <col min="10528" max="10528" width="9.1328125" customWidth="1"/>
    <col min="10529" max="10530" width="0" hidden="1" customWidth="1"/>
    <col min="10753" max="10753" width="3.73046875" customWidth="1"/>
    <col min="10754" max="10755" width="4.73046875" customWidth="1"/>
    <col min="10756" max="10756" width="0" hidden="1" customWidth="1"/>
    <col min="10757" max="10757" width="14.1328125" customWidth="1"/>
    <col min="10758" max="10758" width="12.1328125" customWidth="1"/>
    <col min="10759" max="10759" width="8.1328125" customWidth="1"/>
    <col min="10760" max="10760" width="9.265625" customWidth="1"/>
    <col min="10761" max="10761" width="6" customWidth="1"/>
    <col min="10762" max="10762" width="7.1328125" customWidth="1"/>
    <col min="10763" max="10768" width="6.3984375" customWidth="1"/>
    <col min="10769" max="10769" width="7.73046875" customWidth="1"/>
    <col min="10770" max="10770" width="6.3984375" customWidth="1"/>
    <col min="10771" max="10772" width="0" hidden="1" customWidth="1"/>
    <col min="10773" max="10773" width="6.3984375" customWidth="1"/>
    <col min="10774" max="10775" width="5.73046875" customWidth="1"/>
    <col min="10776" max="10783" width="0" hidden="1" customWidth="1"/>
    <col min="10784" max="10784" width="9.1328125" customWidth="1"/>
    <col min="10785" max="10786" width="0" hidden="1" customWidth="1"/>
    <col min="11009" max="11009" width="3.73046875" customWidth="1"/>
    <col min="11010" max="11011" width="4.73046875" customWidth="1"/>
    <col min="11012" max="11012" width="0" hidden="1" customWidth="1"/>
    <col min="11013" max="11013" width="14.1328125" customWidth="1"/>
    <col min="11014" max="11014" width="12.1328125" customWidth="1"/>
    <col min="11015" max="11015" width="8.1328125" customWidth="1"/>
    <col min="11016" max="11016" width="9.265625" customWidth="1"/>
    <col min="11017" max="11017" width="6" customWidth="1"/>
    <col min="11018" max="11018" width="7.1328125" customWidth="1"/>
    <col min="11019" max="11024" width="6.3984375" customWidth="1"/>
    <col min="11025" max="11025" width="7.73046875" customWidth="1"/>
    <col min="11026" max="11026" width="6.3984375" customWidth="1"/>
    <col min="11027" max="11028" width="0" hidden="1" customWidth="1"/>
    <col min="11029" max="11029" width="6.3984375" customWidth="1"/>
    <col min="11030" max="11031" width="5.73046875" customWidth="1"/>
    <col min="11032" max="11039" width="0" hidden="1" customWidth="1"/>
    <col min="11040" max="11040" width="9.1328125" customWidth="1"/>
    <col min="11041" max="11042" width="0" hidden="1" customWidth="1"/>
    <col min="11265" max="11265" width="3.73046875" customWidth="1"/>
    <col min="11266" max="11267" width="4.73046875" customWidth="1"/>
    <col min="11268" max="11268" width="0" hidden="1" customWidth="1"/>
    <col min="11269" max="11269" width="14.1328125" customWidth="1"/>
    <col min="11270" max="11270" width="12.1328125" customWidth="1"/>
    <col min="11271" max="11271" width="8.1328125" customWidth="1"/>
    <col min="11272" max="11272" width="9.265625" customWidth="1"/>
    <col min="11273" max="11273" width="6" customWidth="1"/>
    <col min="11274" max="11274" width="7.1328125" customWidth="1"/>
    <col min="11275" max="11280" width="6.3984375" customWidth="1"/>
    <col min="11281" max="11281" width="7.73046875" customWidth="1"/>
    <col min="11282" max="11282" width="6.3984375" customWidth="1"/>
    <col min="11283" max="11284" width="0" hidden="1" customWidth="1"/>
    <col min="11285" max="11285" width="6.3984375" customWidth="1"/>
    <col min="11286" max="11287" width="5.73046875" customWidth="1"/>
    <col min="11288" max="11295" width="0" hidden="1" customWidth="1"/>
    <col min="11296" max="11296" width="9.1328125" customWidth="1"/>
    <col min="11297" max="11298" width="0" hidden="1" customWidth="1"/>
    <col min="11521" max="11521" width="3.73046875" customWidth="1"/>
    <col min="11522" max="11523" width="4.73046875" customWidth="1"/>
    <col min="11524" max="11524" width="0" hidden="1" customWidth="1"/>
    <col min="11525" max="11525" width="14.1328125" customWidth="1"/>
    <col min="11526" max="11526" width="12.1328125" customWidth="1"/>
    <col min="11527" max="11527" width="8.1328125" customWidth="1"/>
    <col min="11528" max="11528" width="9.265625" customWidth="1"/>
    <col min="11529" max="11529" width="6" customWidth="1"/>
    <col min="11530" max="11530" width="7.1328125" customWidth="1"/>
    <col min="11531" max="11536" width="6.3984375" customWidth="1"/>
    <col min="11537" max="11537" width="7.73046875" customWidth="1"/>
    <col min="11538" max="11538" width="6.3984375" customWidth="1"/>
    <col min="11539" max="11540" width="0" hidden="1" customWidth="1"/>
    <col min="11541" max="11541" width="6.3984375" customWidth="1"/>
    <col min="11542" max="11543" width="5.73046875" customWidth="1"/>
    <col min="11544" max="11551" width="0" hidden="1" customWidth="1"/>
    <col min="11552" max="11552" width="9.1328125" customWidth="1"/>
    <col min="11553" max="11554" width="0" hidden="1" customWidth="1"/>
    <col min="11777" max="11777" width="3.73046875" customWidth="1"/>
    <col min="11778" max="11779" width="4.73046875" customWidth="1"/>
    <col min="11780" max="11780" width="0" hidden="1" customWidth="1"/>
    <col min="11781" max="11781" width="14.1328125" customWidth="1"/>
    <col min="11782" max="11782" width="12.1328125" customWidth="1"/>
    <col min="11783" max="11783" width="8.1328125" customWidth="1"/>
    <col min="11784" max="11784" width="9.265625" customWidth="1"/>
    <col min="11785" max="11785" width="6" customWidth="1"/>
    <col min="11786" max="11786" width="7.1328125" customWidth="1"/>
    <col min="11787" max="11792" width="6.3984375" customWidth="1"/>
    <col min="11793" max="11793" width="7.73046875" customWidth="1"/>
    <col min="11794" max="11794" width="6.3984375" customWidth="1"/>
    <col min="11795" max="11796" width="0" hidden="1" customWidth="1"/>
    <col min="11797" max="11797" width="6.3984375" customWidth="1"/>
    <col min="11798" max="11799" width="5.73046875" customWidth="1"/>
    <col min="11800" max="11807" width="0" hidden="1" customWidth="1"/>
    <col min="11808" max="11808" width="9.1328125" customWidth="1"/>
    <col min="11809" max="11810" width="0" hidden="1" customWidth="1"/>
    <col min="12033" max="12033" width="3.73046875" customWidth="1"/>
    <col min="12034" max="12035" width="4.73046875" customWidth="1"/>
    <col min="12036" max="12036" width="0" hidden="1" customWidth="1"/>
    <col min="12037" max="12037" width="14.1328125" customWidth="1"/>
    <col min="12038" max="12038" width="12.1328125" customWidth="1"/>
    <col min="12039" max="12039" width="8.1328125" customWidth="1"/>
    <col min="12040" max="12040" width="9.265625" customWidth="1"/>
    <col min="12041" max="12041" width="6" customWidth="1"/>
    <col min="12042" max="12042" width="7.1328125" customWidth="1"/>
    <col min="12043" max="12048" width="6.3984375" customWidth="1"/>
    <col min="12049" max="12049" width="7.73046875" customWidth="1"/>
    <col min="12050" max="12050" width="6.3984375" customWidth="1"/>
    <col min="12051" max="12052" width="0" hidden="1" customWidth="1"/>
    <col min="12053" max="12053" width="6.3984375" customWidth="1"/>
    <col min="12054" max="12055" width="5.73046875" customWidth="1"/>
    <col min="12056" max="12063" width="0" hidden="1" customWidth="1"/>
    <col min="12064" max="12064" width="9.1328125" customWidth="1"/>
    <col min="12065" max="12066" width="0" hidden="1" customWidth="1"/>
    <col min="12289" max="12289" width="3.73046875" customWidth="1"/>
    <col min="12290" max="12291" width="4.73046875" customWidth="1"/>
    <col min="12292" max="12292" width="0" hidden="1" customWidth="1"/>
    <col min="12293" max="12293" width="14.1328125" customWidth="1"/>
    <col min="12294" max="12294" width="12.1328125" customWidth="1"/>
    <col min="12295" max="12295" width="8.1328125" customWidth="1"/>
    <col min="12296" max="12296" width="9.265625" customWidth="1"/>
    <col min="12297" max="12297" width="6" customWidth="1"/>
    <col min="12298" max="12298" width="7.1328125" customWidth="1"/>
    <col min="12299" max="12304" width="6.3984375" customWidth="1"/>
    <col min="12305" max="12305" width="7.73046875" customWidth="1"/>
    <col min="12306" max="12306" width="6.3984375" customWidth="1"/>
    <col min="12307" max="12308" width="0" hidden="1" customWidth="1"/>
    <col min="12309" max="12309" width="6.3984375" customWidth="1"/>
    <col min="12310" max="12311" width="5.73046875" customWidth="1"/>
    <col min="12312" max="12319" width="0" hidden="1" customWidth="1"/>
    <col min="12320" max="12320" width="9.1328125" customWidth="1"/>
    <col min="12321" max="12322" width="0" hidden="1" customWidth="1"/>
    <col min="12545" max="12545" width="3.73046875" customWidth="1"/>
    <col min="12546" max="12547" width="4.73046875" customWidth="1"/>
    <col min="12548" max="12548" width="0" hidden="1" customWidth="1"/>
    <col min="12549" max="12549" width="14.1328125" customWidth="1"/>
    <col min="12550" max="12550" width="12.1328125" customWidth="1"/>
    <col min="12551" max="12551" width="8.1328125" customWidth="1"/>
    <col min="12552" max="12552" width="9.265625" customWidth="1"/>
    <col min="12553" max="12553" width="6" customWidth="1"/>
    <col min="12554" max="12554" width="7.1328125" customWidth="1"/>
    <col min="12555" max="12560" width="6.3984375" customWidth="1"/>
    <col min="12561" max="12561" width="7.73046875" customWidth="1"/>
    <col min="12562" max="12562" width="6.3984375" customWidth="1"/>
    <col min="12563" max="12564" width="0" hidden="1" customWidth="1"/>
    <col min="12565" max="12565" width="6.3984375" customWidth="1"/>
    <col min="12566" max="12567" width="5.73046875" customWidth="1"/>
    <col min="12568" max="12575" width="0" hidden="1" customWidth="1"/>
    <col min="12576" max="12576" width="9.1328125" customWidth="1"/>
    <col min="12577" max="12578" width="0" hidden="1" customWidth="1"/>
    <col min="12801" max="12801" width="3.73046875" customWidth="1"/>
    <col min="12802" max="12803" width="4.73046875" customWidth="1"/>
    <col min="12804" max="12804" width="0" hidden="1" customWidth="1"/>
    <col min="12805" max="12805" width="14.1328125" customWidth="1"/>
    <col min="12806" max="12806" width="12.1328125" customWidth="1"/>
    <col min="12807" max="12807" width="8.1328125" customWidth="1"/>
    <col min="12808" max="12808" width="9.265625" customWidth="1"/>
    <col min="12809" max="12809" width="6" customWidth="1"/>
    <col min="12810" max="12810" width="7.1328125" customWidth="1"/>
    <col min="12811" max="12816" width="6.3984375" customWidth="1"/>
    <col min="12817" max="12817" width="7.73046875" customWidth="1"/>
    <col min="12818" max="12818" width="6.3984375" customWidth="1"/>
    <col min="12819" max="12820" width="0" hidden="1" customWidth="1"/>
    <col min="12821" max="12821" width="6.3984375" customWidth="1"/>
    <col min="12822" max="12823" width="5.73046875" customWidth="1"/>
    <col min="12824" max="12831" width="0" hidden="1" customWidth="1"/>
    <col min="12832" max="12832" width="9.1328125" customWidth="1"/>
    <col min="12833" max="12834" width="0" hidden="1" customWidth="1"/>
    <col min="13057" max="13057" width="3.73046875" customWidth="1"/>
    <col min="13058" max="13059" width="4.73046875" customWidth="1"/>
    <col min="13060" max="13060" width="0" hidden="1" customWidth="1"/>
    <col min="13061" max="13061" width="14.1328125" customWidth="1"/>
    <col min="13062" max="13062" width="12.1328125" customWidth="1"/>
    <col min="13063" max="13063" width="8.1328125" customWidth="1"/>
    <col min="13064" max="13064" width="9.265625" customWidth="1"/>
    <col min="13065" max="13065" width="6" customWidth="1"/>
    <col min="13066" max="13066" width="7.1328125" customWidth="1"/>
    <col min="13067" max="13072" width="6.3984375" customWidth="1"/>
    <col min="13073" max="13073" width="7.73046875" customWidth="1"/>
    <col min="13074" max="13074" width="6.3984375" customWidth="1"/>
    <col min="13075" max="13076" width="0" hidden="1" customWidth="1"/>
    <col min="13077" max="13077" width="6.3984375" customWidth="1"/>
    <col min="13078" max="13079" width="5.73046875" customWidth="1"/>
    <col min="13080" max="13087" width="0" hidden="1" customWidth="1"/>
    <col min="13088" max="13088" width="9.1328125" customWidth="1"/>
    <col min="13089" max="13090" width="0" hidden="1" customWidth="1"/>
    <col min="13313" max="13313" width="3.73046875" customWidth="1"/>
    <col min="13314" max="13315" width="4.73046875" customWidth="1"/>
    <col min="13316" max="13316" width="0" hidden="1" customWidth="1"/>
    <col min="13317" max="13317" width="14.1328125" customWidth="1"/>
    <col min="13318" max="13318" width="12.1328125" customWidth="1"/>
    <col min="13319" max="13319" width="8.1328125" customWidth="1"/>
    <col min="13320" max="13320" width="9.265625" customWidth="1"/>
    <col min="13321" max="13321" width="6" customWidth="1"/>
    <col min="13322" max="13322" width="7.1328125" customWidth="1"/>
    <col min="13323" max="13328" width="6.3984375" customWidth="1"/>
    <col min="13329" max="13329" width="7.73046875" customWidth="1"/>
    <col min="13330" max="13330" width="6.3984375" customWidth="1"/>
    <col min="13331" max="13332" width="0" hidden="1" customWidth="1"/>
    <col min="13333" max="13333" width="6.3984375" customWidth="1"/>
    <col min="13334" max="13335" width="5.73046875" customWidth="1"/>
    <col min="13336" max="13343" width="0" hidden="1" customWidth="1"/>
    <col min="13344" max="13344" width="9.1328125" customWidth="1"/>
    <col min="13345" max="13346" width="0" hidden="1" customWidth="1"/>
    <col min="13569" max="13569" width="3.73046875" customWidth="1"/>
    <col min="13570" max="13571" width="4.73046875" customWidth="1"/>
    <col min="13572" max="13572" width="0" hidden="1" customWidth="1"/>
    <col min="13573" max="13573" width="14.1328125" customWidth="1"/>
    <col min="13574" max="13574" width="12.1328125" customWidth="1"/>
    <col min="13575" max="13575" width="8.1328125" customWidth="1"/>
    <col min="13576" max="13576" width="9.265625" customWidth="1"/>
    <col min="13577" max="13577" width="6" customWidth="1"/>
    <col min="13578" max="13578" width="7.1328125" customWidth="1"/>
    <col min="13579" max="13584" width="6.3984375" customWidth="1"/>
    <col min="13585" max="13585" width="7.73046875" customWidth="1"/>
    <col min="13586" max="13586" width="6.3984375" customWidth="1"/>
    <col min="13587" max="13588" width="0" hidden="1" customWidth="1"/>
    <col min="13589" max="13589" width="6.3984375" customWidth="1"/>
    <col min="13590" max="13591" width="5.73046875" customWidth="1"/>
    <col min="13592" max="13599" width="0" hidden="1" customWidth="1"/>
    <col min="13600" max="13600" width="9.1328125" customWidth="1"/>
    <col min="13601" max="13602" width="0" hidden="1" customWidth="1"/>
    <col min="13825" max="13825" width="3.73046875" customWidth="1"/>
    <col min="13826" max="13827" width="4.73046875" customWidth="1"/>
    <col min="13828" max="13828" width="0" hidden="1" customWidth="1"/>
    <col min="13829" max="13829" width="14.1328125" customWidth="1"/>
    <col min="13830" max="13830" width="12.1328125" customWidth="1"/>
    <col min="13831" max="13831" width="8.1328125" customWidth="1"/>
    <col min="13832" max="13832" width="9.265625" customWidth="1"/>
    <col min="13833" max="13833" width="6" customWidth="1"/>
    <col min="13834" max="13834" width="7.1328125" customWidth="1"/>
    <col min="13835" max="13840" width="6.3984375" customWidth="1"/>
    <col min="13841" max="13841" width="7.73046875" customWidth="1"/>
    <col min="13842" max="13842" width="6.3984375" customWidth="1"/>
    <col min="13843" max="13844" width="0" hidden="1" customWidth="1"/>
    <col min="13845" max="13845" width="6.3984375" customWidth="1"/>
    <col min="13846" max="13847" width="5.73046875" customWidth="1"/>
    <col min="13848" max="13855" width="0" hidden="1" customWidth="1"/>
    <col min="13856" max="13856" width="9.1328125" customWidth="1"/>
    <col min="13857" max="13858" width="0" hidden="1" customWidth="1"/>
    <col min="14081" max="14081" width="3.73046875" customWidth="1"/>
    <col min="14082" max="14083" width="4.73046875" customWidth="1"/>
    <col min="14084" max="14084" width="0" hidden="1" customWidth="1"/>
    <col min="14085" max="14085" width="14.1328125" customWidth="1"/>
    <col min="14086" max="14086" width="12.1328125" customWidth="1"/>
    <col min="14087" max="14087" width="8.1328125" customWidth="1"/>
    <col min="14088" max="14088" width="9.265625" customWidth="1"/>
    <col min="14089" max="14089" width="6" customWidth="1"/>
    <col min="14090" max="14090" width="7.1328125" customWidth="1"/>
    <col min="14091" max="14096" width="6.3984375" customWidth="1"/>
    <col min="14097" max="14097" width="7.73046875" customWidth="1"/>
    <col min="14098" max="14098" width="6.3984375" customWidth="1"/>
    <col min="14099" max="14100" width="0" hidden="1" customWidth="1"/>
    <col min="14101" max="14101" width="6.3984375" customWidth="1"/>
    <col min="14102" max="14103" width="5.73046875" customWidth="1"/>
    <col min="14104" max="14111" width="0" hidden="1" customWidth="1"/>
    <col min="14112" max="14112" width="9.1328125" customWidth="1"/>
    <col min="14113" max="14114" width="0" hidden="1" customWidth="1"/>
    <col min="14337" max="14337" width="3.73046875" customWidth="1"/>
    <col min="14338" max="14339" width="4.73046875" customWidth="1"/>
    <col min="14340" max="14340" width="0" hidden="1" customWidth="1"/>
    <col min="14341" max="14341" width="14.1328125" customWidth="1"/>
    <col min="14342" max="14342" width="12.1328125" customWidth="1"/>
    <col min="14343" max="14343" width="8.1328125" customWidth="1"/>
    <col min="14344" max="14344" width="9.265625" customWidth="1"/>
    <col min="14345" max="14345" width="6" customWidth="1"/>
    <col min="14346" max="14346" width="7.1328125" customWidth="1"/>
    <col min="14347" max="14352" width="6.3984375" customWidth="1"/>
    <col min="14353" max="14353" width="7.73046875" customWidth="1"/>
    <col min="14354" max="14354" width="6.3984375" customWidth="1"/>
    <col min="14355" max="14356" width="0" hidden="1" customWidth="1"/>
    <col min="14357" max="14357" width="6.3984375" customWidth="1"/>
    <col min="14358" max="14359" width="5.73046875" customWidth="1"/>
    <col min="14360" max="14367" width="0" hidden="1" customWidth="1"/>
    <col min="14368" max="14368" width="9.1328125" customWidth="1"/>
    <col min="14369" max="14370" width="0" hidden="1" customWidth="1"/>
    <col min="14593" max="14593" width="3.73046875" customWidth="1"/>
    <col min="14594" max="14595" width="4.73046875" customWidth="1"/>
    <col min="14596" max="14596" width="0" hidden="1" customWidth="1"/>
    <col min="14597" max="14597" width="14.1328125" customWidth="1"/>
    <col min="14598" max="14598" width="12.1328125" customWidth="1"/>
    <col min="14599" max="14599" width="8.1328125" customWidth="1"/>
    <col min="14600" max="14600" width="9.265625" customWidth="1"/>
    <col min="14601" max="14601" width="6" customWidth="1"/>
    <col min="14602" max="14602" width="7.1328125" customWidth="1"/>
    <col min="14603" max="14608" width="6.3984375" customWidth="1"/>
    <col min="14609" max="14609" width="7.73046875" customWidth="1"/>
    <col min="14610" max="14610" width="6.3984375" customWidth="1"/>
    <col min="14611" max="14612" width="0" hidden="1" customWidth="1"/>
    <col min="14613" max="14613" width="6.3984375" customWidth="1"/>
    <col min="14614" max="14615" width="5.73046875" customWidth="1"/>
    <col min="14616" max="14623" width="0" hidden="1" customWidth="1"/>
    <col min="14624" max="14624" width="9.1328125" customWidth="1"/>
    <col min="14625" max="14626" width="0" hidden="1" customWidth="1"/>
    <col min="14849" max="14849" width="3.73046875" customWidth="1"/>
    <col min="14850" max="14851" width="4.73046875" customWidth="1"/>
    <col min="14852" max="14852" width="0" hidden="1" customWidth="1"/>
    <col min="14853" max="14853" width="14.1328125" customWidth="1"/>
    <col min="14854" max="14854" width="12.1328125" customWidth="1"/>
    <col min="14855" max="14855" width="8.1328125" customWidth="1"/>
    <col min="14856" max="14856" width="9.265625" customWidth="1"/>
    <col min="14857" max="14857" width="6" customWidth="1"/>
    <col min="14858" max="14858" width="7.1328125" customWidth="1"/>
    <col min="14859" max="14864" width="6.3984375" customWidth="1"/>
    <col min="14865" max="14865" width="7.73046875" customWidth="1"/>
    <col min="14866" max="14866" width="6.3984375" customWidth="1"/>
    <col min="14867" max="14868" width="0" hidden="1" customWidth="1"/>
    <col min="14869" max="14869" width="6.3984375" customWidth="1"/>
    <col min="14870" max="14871" width="5.73046875" customWidth="1"/>
    <col min="14872" max="14879" width="0" hidden="1" customWidth="1"/>
    <col min="14880" max="14880" width="9.1328125" customWidth="1"/>
    <col min="14881" max="14882" width="0" hidden="1" customWidth="1"/>
    <col min="15105" max="15105" width="3.73046875" customWidth="1"/>
    <col min="15106" max="15107" width="4.73046875" customWidth="1"/>
    <col min="15108" max="15108" width="0" hidden="1" customWidth="1"/>
    <col min="15109" max="15109" width="14.1328125" customWidth="1"/>
    <col min="15110" max="15110" width="12.1328125" customWidth="1"/>
    <col min="15111" max="15111" width="8.1328125" customWidth="1"/>
    <col min="15112" max="15112" width="9.265625" customWidth="1"/>
    <col min="15113" max="15113" width="6" customWidth="1"/>
    <col min="15114" max="15114" width="7.1328125" customWidth="1"/>
    <col min="15115" max="15120" width="6.3984375" customWidth="1"/>
    <col min="15121" max="15121" width="7.73046875" customWidth="1"/>
    <col min="15122" max="15122" width="6.3984375" customWidth="1"/>
    <col min="15123" max="15124" width="0" hidden="1" customWidth="1"/>
    <col min="15125" max="15125" width="6.3984375" customWidth="1"/>
    <col min="15126" max="15127" width="5.73046875" customWidth="1"/>
    <col min="15128" max="15135" width="0" hidden="1" customWidth="1"/>
    <col min="15136" max="15136" width="9.1328125" customWidth="1"/>
    <col min="15137" max="15138" width="0" hidden="1" customWidth="1"/>
    <col min="15361" max="15361" width="3.73046875" customWidth="1"/>
    <col min="15362" max="15363" width="4.73046875" customWidth="1"/>
    <col min="15364" max="15364" width="0" hidden="1" customWidth="1"/>
    <col min="15365" max="15365" width="14.1328125" customWidth="1"/>
    <col min="15366" max="15366" width="12.1328125" customWidth="1"/>
    <col min="15367" max="15367" width="8.1328125" customWidth="1"/>
    <col min="15368" max="15368" width="9.265625" customWidth="1"/>
    <col min="15369" max="15369" width="6" customWidth="1"/>
    <col min="15370" max="15370" width="7.1328125" customWidth="1"/>
    <col min="15371" max="15376" width="6.3984375" customWidth="1"/>
    <col min="15377" max="15377" width="7.73046875" customWidth="1"/>
    <col min="15378" max="15378" width="6.3984375" customWidth="1"/>
    <col min="15379" max="15380" width="0" hidden="1" customWidth="1"/>
    <col min="15381" max="15381" width="6.3984375" customWidth="1"/>
    <col min="15382" max="15383" width="5.73046875" customWidth="1"/>
    <col min="15384" max="15391" width="0" hidden="1" customWidth="1"/>
    <col min="15392" max="15392" width="9.1328125" customWidth="1"/>
    <col min="15393" max="15394" width="0" hidden="1" customWidth="1"/>
    <col min="15617" max="15617" width="3.73046875" customWidth="1"/>
    <col min="15618" max="15619" width="4.73046875" customWidth="1"/>
    <col min="15620" max="15620" width="0" hidden="1" customWidth="1"/>
    <col min="15621" max="15621" width="14.1328125" customWidth="1"/>
    <col min="15622" max="15622" width="12.1328125" customWidth="1"/>
    <col min="15623" max="15623" width="8.1328125" customWidth="1"/>
    <col min="15624" max="15624" width="9.265625" customWidth="1"/>
    <col min="15625" max="15625" width="6" customWidth="1"/>
    <col min="15626" max="15626" width="7.1328125" customWidth="1"/>
    <col min="15627" max="15632" width="6.3984375" customWidth="1"/>
    <col min="15633" max="15633" width="7.73046875" customWidth="1"/>
    <col min="15634" max="15634" width="6.3984375" customWidth="1"/>
    <col min="15635" max="15636" width="0" hidden="1" customWidth="1"/>
    <col min="15637" max="15637" width="6.3984375" customWidth="1"/>
    <col min="15638" max="15639" width="5.73046875" customWidth="1"/>
    <col min="15640" max="15647" width="0" hidden="1" customWidth="1"/>
    <col min="15648" max="15648" width="9.1328125" customWidth="1"/>
    <col min="15649" max="15650" width="0" hidden="1" customWidth="1"/>
    <col min="15873" max="15873" width="3.73046875" customWidth="1"/>
    <col min="15874" max="15875" width="4.73046875" customWidth="1"/>
    <col min="15876" max="15876" width="0" hidden="1" customWidth="1"/>
    <col min="15877" max="15877" width="14.1328125" customWidth="1"/>
    <col min="15878" max="15878" width="12.1328125" customWidth="1"/>
    <col min="15879" max="15879" width="8.1328125" customWidth="1"/>
    <col min="15880" max="15880" width="9.265625" customWidth="1"/>
    <col min="15881" max="15881" width="6" customWidth="1"/>
    <col min="15882" max="15882" width="7.1328125" customWidth="1"/>
    <col min="15883" max="15888" width="6.3984375" customWidth="1"/>
    <col min="15889" max="15889" width="7.73046875" customWidth="1"/>
    <col min="15890" max="15890" width="6.3984375" customWidth="1"/>
    <col min="15891" max="15892" width="0" hidden="1" customWidth="1"/>
    <col min="15893" max="15893" width="6.3984375" customWidth="1"/>
    <col min="15894" max="15895" width="5.73046875" customWidth="1"/>
    <col min="15896" max="15903" width="0" hidden="1" customWidth="1"/>
    <col min="15904" max="15904" width="9.1328125" customWidth="1"/>
    <col min="15905" max="15906" width="0" hidden="1" customWidth="1"/>
    <col min="16129" max="16129" width="3.73046875" customWidth="1"/>
    <col min="16130" max="16131" width="4.73046875" customWidth="1"/>
    <col min="16132" max="16132" width="0" hidden="1" customWidth="1"/>
    <col min="16133" max="16133" width="14.1328125" customWidth="1"/>
    <col min="16134" max="16134" width="12.1328125" customWidth="1"/>
    <col min="16135" max="16135" width="8.1328125" customWidth="1"/>
    <col min="16136" max="16136" width="9.265625" customWidth="1"/>
    <col min="16137" max="16137" width="6" customWidth="1"/>
    <col min="16138" max="16138" width="7.1328125" customWidth="1"/>
    <col min="16139" max="16144" width="6.3984375" customWidth="1"/>
    <col min="16145" max="16145" width="7.73046875" customWidth="1"/>
    <col min="16146" max="16146" width="6.3984375" customWidth="1"/>
    <col min="16147" max="16148" width="0" hidden="1" customWidth="1"/>
    <col min="16149" max="16149" width="6.3984375" customWidth="1"/>
    <col min="16150" max="16151" width="5.73046875" customWidth="1"/>
    <col min="16152" max="16159" width="0" hidden="1" customWidth="1"/>
    <col min="16160" max="16160" width="9.1328125" customWidth="1"/>
    <col min="16161" max="16162" width="0" hidden="1" customWidth="1"/>
  </cols>
  <sheetData>
    <row r="1" spans="1:37" hidden="1">
      <c r="A1" t="s">
        <v>598</v>
      </c>
      <c r="B1" s="4" t="s">
        <v>599</v>
      </c>
      <c r="C1" s="4" t="s">
        <v>600</v>
      </c>
      <c r="D1" s="4" t="s">
        <v>601</v>
      </c>
      <c r="E1" s="4" t="s">
        <v>602</v>
      </c>
      <c r="F1" s="4" t="s">
        <v>603</v>
      </c>
      <c r="G1" s="4" t="s">
        <v>582</v>
      </c>
      <c r="H1" s="4" t="s">
        <v>175</v>
      </c>
      <c r="I1" s="4" t="s">
        <v>39</v>
      </c>
      <c r="J1" s="4" t="s">
        <v>604</v>
      </c>
      <c r="K1" s="4" t="s">
        <v>605</v>
      </c>
      <c r="L1" s="4" t="s">
        <v>606</v>
      </c>
      <c r="AB1" s="3" t="s">
        <v>607</v>
      </c>
      <c r="AC1" s="3" t="s">
        <v>608</v>
      </c>
    </row>
    <row r="2" spans="1:37" s="13" customFormat="1" ht="30.4">
      <c r="B2" s="131" t="s">
        <v>28</v>
      </c>
      <c r="C2" s="10"/>
      <c r="D2" s="10"/>
      <c r="E2" s="11"/>
      <c r="F2" s="16"/>
      <c r="G2" s="17" t="str">
        <f>Címlap!B3</f>
        <v>27. Herend Cup</v>
      </c>
      <c r="H2" s="20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9" t="e">
        <f>Címlap!B4&amp;", "&amp;TEXT(Címlap!B5,"éééé.hh.nn.")</f>
        <v>#VALUE!</v>
      </c>
      <c r="V2" s="12"/>
      <c r="W2" s="12"/>
      <c r="Y2" s="14"/>
      <c r="Z2" s="10"/>
      <c r="AB2" s="15"/>
      <c r="AC2" s="28" t="s">
        <v>38</v>
      </c>
      <c r="AD2" s="137"/>
      <c r="AE2" s="27"/>
      <c r="AF2" s="27"/>
      <c r="AG2" s="27" t="s">
        <v>39</v>
      </c>
      <c r="AH2" s="137" t="b">
        <v>1</v>
      </c>
      <c r="AI2" s="29"/>
      <c r="AJ2" s="29"/>
    </row>
    <row r="3" spans="1:37" ht="15" customHeight="1" thickBot="1">
      <c r="A3" s="39"/>
      <c r="B3" s="40"/>
      <c r="C3" s="40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42"/>
      <c r="Q3" s="39"/>
      <c r="R3" s="39"/>
      <c r="S3" s="39"/>
      <c r="T3" s="39"/>
      <c r="U3" s="43"/>
      <c r="V3" s="44"/>
      <c r="W3" s="44"/>
      <c r="X3" s="44"/>
      <c r="Y3" s="45"/>
      <c r="Z3" s="41"/>
      <c r="AA3" s="44"/>
      <c r="AB3" s="46"/>
      <c r="AC3" s="46"/>
      <c r="AD3" s="41"/>
      <c r="AE3" s="41"/>
      <c r="AF3" s="41"/>
      <c r="AG3" s="41"/>
      <c r="AH3" s="47"/>
      <c r="AI3" s="39"/>
      <c r="AJ3" s="39"/>
    </row>
    <row r="4" spans="1:37" s="7" customFormat="1" ht="13.5" customHeight="1" thickTop="1" thickBot="1">
      <c r="A4" s="244" t="s">
        <v>596</v>
      </c>
      <c r="B4" s="263" t="s">
        <v>580</v>
      </c>
      <c r="C4" s="264"/>
      <c r="D4" s="265" t="s">
        <v>581</v>
      </c>
      <c r="E4" s="267" t="s">
        <v>17</v>
      </c>
      <c r="F4" s="255" t="s">
        <v>18</v>
      </c>
      <c r="G4" s="173"/>
      <c r="H4" s="255" t="s">
        <v>35</v>
      </c>
      <c r="I4" s="255" t="s">
        <v>583</v>
      </c>
      <c r="J4" s="253" t="s">
        <v>584</v>
      </c>
      <c r="K4" s="255" t="s">
        <v>585</v>
      </c>
      <c r="L4" s="255" t="s">
        <v>377</v>
      </c>
      <c r="M4" s="255" t="s">
        <v>586</v>
      </c>
      <c r="N4" s="269" t="s">
        <v>587</v>
      </c>
      <c r="O4" s="270"/>
      <c r="P4" s="270"/>
      <c r="Q4" s="270"/>
      <c r="R4" s="270"/>
      <c r="S4" s="270"/>
      <c r="T4" s="271"/>
      <c r="U4" s="261" t="s">
        <v>589</v>
      </c>
      <c r="V4" s="253" t="s">
        <v>10</v>
      </c>
      <c r="W4" s="255" t="s">
        <v>11</v>
      </c>
      <c r="X4" s="257" t="s">
        <v>12</v>
      </c>
      <c r="Y4" s="251" t="s">
        <v>588</v>
      </c>
      <c r="Z4" s="251" t="s">
        <v>22</v>
      </c>
      <c r="AA4" s="249" t="s">
        <v>9</v>
      </c>
      <c r="AB4" s="50"/>
      <c r="AC4" s="51" t="s">
        <v>34</v>
      </c>
      <c r="AD4" s="48">
        <f>+COUNTIF(U7:U101,"&gt;0")</f>
        <v>2</v>
      </c>
      <c r="AE4" s="48"/>
      <c r="AF4" s="48"/>
      <c r="AG4" s="48">
        <f>ROUNDUP(AD4/2,0)</f>
        <v>1</v>
      </c>
      <c r="AH4" s="52"/>
      <c r="AI4" s="48"/>
      <c r="AJ4" s="48"/>
      <c r="AK4" s="7" t="s">
        <v>650</v>
      </c>
    </row>
    <row r="5" spans="1:37" s="7" customFormat="1" ht="27" customHeight="1" thickTop="1">
      <c r="A5" s="245"/>
      <c r="B5" s="53" t="s">
        <v>13</v>
      </c>
      <c r="C5" s="54" t="s">
        <v>14</v>
      </c>
      <c r="D5" s="266"/>
      <c r="E5" s="268"/>
      <c r="F5" s="256"/>
      <c r="G5" s="174" t="s">
        <v>582</v>
      </c>
      <c r="H5" s="256"/>
      <c r="I5" s="256"/>
      <c r="J5" s="254"/>
      <c r="K5" s="256"/>
      <c r="L5" s="256"/>
      <c r="M5" s="256"/>
      <c r="N5" s="56">
        <v>1</v>
      </c>
      <c r="O5" s="57">
        <v>2</v>
      </c>
      <c r="P5" s="57">
        <v>3</v>
      </c>
      <c r="Q5" s="57">
        <v>4</v>
      </c>
      <c r="R5" s="58">
        <v>5</v>
      </c>
      <c r="S5" s="57">
        <v>6</v>
      </c>
      <c r="T5" s="59">
        <v>7</v>
      </c>
      <c r="U5" s="262"/>
      <c r="V5" s="254"/>
      <c r="W5" s="256"/>
      <c r="X5" s="258"/>
      <c r="Y5" s="252"/>
      <c r="Z5" s="252"/>
      <c r="AA5" s="250"/>
      <c r="AB5" s="50"/>
      <c r="AC5" s="50"/>
      <c r="AD5" s="247" t="s">
        <v>24</v>
      </c>
      <c r="AE5" s="247" t="s">
        <v>36</v>
      </c>
      <c r="AF5" s="140"/>
      <c r="AG5" s="140" t="s">
        <v>25</v>
      </c>
      <c r="AH5" s="259" t="s">
        <v>9</v>
      </c>
      <c r="AI5" s="48"/>
      <c r="AJ5" s="247" t="s">
        <v>37</v>
      </c>
    </row>
    <row r="6" spans="1:37" s="7" customFormat="1" ht="14.25" customHeight="1" thickBot="1">
      <c r="A6" s="246"/>
      <c r="B6" s="61"/>
      <c r="C6" s="62"/>
      <c r="D6" s="63"/>
      <c r="E6" s="63"/>
      <c r="F6" s="64"/>
      <c r="G6" s="64"/>
      <c r="H6" s="65" t="s">
        <v>590</v>
      </c>
      <c r="I6" s="66"/>
      <c r="J6" s="67"/>
      <c r="K6" s="67"/>
      <c r="L6" s="67"/>
      <c r="M6" s="67"/>
      <c r="N6" s="126">
        <v>240</v>
      </c>
      <c r="O6" s="127">
        <v>180</v>
      </c>
      <c r="P6" s="127">
        <v>180</v>
      </c>
      <c r="Q6" s="127">
        <v>180</v>
      </c>
      <c r="R6" s="128">
        <v>180</v>
      </c>
      <c r="S6" s="129">
        <v>180</v>
      </c>
      <c r="T6" s="130">
        <v>180</v>
      </c>
      <c r="U6" s="111">
        <f>SUM(N6:T6)</f>
        <v>1320</v>
      </c>
      <c r="V6" s="127"/>
      <c r="W6" s="129"/>
      <c r="X6" s="128"/>
      <c r="Y6" s="68">
        <f>+U6+V6+W6+X6</f>
        <v>1320</v>
      </c>
      <c r="Z6" s="69"/>
      <c r="AA6" s="70" t="s">
        <v>15</v>
      </c>
      <c r="AB6" s="50"/>
      <c r="AC6" s="50"/>
      <c r="AD6" s="248"/>
      <c r="AE6" s="248"/>
      <c r="AF6" s="141">
        <f>+COUNTIF(N6:T6,"&gt;0")</f>
        <v>7</v>
      </c>
      <c r="AG6" s="141"/>
      <c r="AH6" s="260"/>
      <c r="AI6" s="48"/>
      <c r="AJ6" s="248"/>
    </row>
    <row r="7" spans="1:37" ht="15" customHeight="1">
      <c r="A7" s="212" t="s">
        <v>681</v>
      </c>
      <c r="B7" s="142">
        <f t="shared" ref="B7:B70" si="0">+IF(Y7&gt;0,_xlfn.RANK.EQ(Y7,$Y$7:$Y$101),"")</f>
        <v>1</v>
      </c>
      <c r="C7" s="143" t="str">
        <f t="shared" ref="C7:C70" si="1">IF(H7="J",_xlfn.RANK.EQ(AJ7,$AJ$7:$AJ$101),"")</f>
        <v/>
      </c>
      <c r="D7" s="144" t="s">
        <v>550</v>
      </c>
      <c r="E7" s="145" t="s">
        <v>546</v>
      </c>
      <c r="F7" s="146" t="s">
        <v>547</v>
      </c>
      <c r="G7" s="147" t="str">
        <f>UPPER(E7)&amp;" "&amp;F7</f>
        <v>JANCSÓ András</v>
      </c>
      <c r="H7" s="148" t="str">
        <f>+IF(YEAR(Címlap!$B$5)-M7&gt;18,"","J")</f>
        <v/>
      </c>
      <c r="I7" s="112"/>
      <c r="J7" s="113" t="s">
        <v>16</v>
      </c>
      <c r="K7" s="175" t="s">
        <v>549</v>
      </c>
      <c r="L7" s="112">
        <v>81438</v>
      </c>
      <c r="M7" s="114">
        <v>1952</v>
      </c>
      <c r="N7" s="115">
        <v>240</v>
      </c>
      <c r="O7" s="116">
        <v>180</v>
      </c>
      <c r="P7" s="116">
        <v>180</v>
      </c>
      <c r="Q7" s="116">
        <v>180</v>
      </c>
      <c r="R7" s="116">
        <v>180</v>
      </c>
      <c r="S7" s="116">
        <v>180</v>
      </c>
      <c r="T7" s="116">
        <v>180</v>
      </c>
      <c r="U7" s="149">
        <f>SUM(N7:T7)</f>
        <v>1320</v>
      </c>
      <c r="V7" s="122"/>
      <c r="W7" s="123"/>
      <c r="X7" s="124"/>
      <c r="Y7" s="150">
        <f t="shared" ref="Y7:Y70" si="2">+U7+V7+W7+X7</f>
        <v>1320</v>
      </c>
      <c r="Z7" s="151">
        <f>IF(AND($AD$4=1,AF7=0),Segédlet!$B$7,+AD7+AG7)</f>
        <v>25</v>
      </c>
      <c r="AA7" s="152">
        <f t="shared" ref="AA7:AA70" si="3">+U7/IF($U$6&gt;450,$U$6,450)</f>
        <v>1</v>
      </c>
      <c r="AB7" s="50" t="str">
        <f>$B$2</f>
        <v>F1Q</v>
      </c>
      <c r="AC7" s="50" t="s">
        <v>609</v>
      </c>
      <c r="AD7" s="41">
        <f>+IF(AND(OR(B7&lt;=$AG$4,U7=$U$6),B7&lt;15),ROUNDUP(AVERAGEIFS(Segédlet!$B$6:$B$19,Segédlet!$A$6:$A$19,"&gt;="&amp;$B7,Segédlet!$A$6:$A$19,"&lt;"&amp;($B7+$AE7)),0),0)</f>
        <v>25</v>
      </c>
      <c r="AE7" s="41">
        <f t="shared" ref="AE7:AE70" si="4">+COUNTIF($B$7:$B$101,B7)</f>
        <v>1</v>
      </c>
      <c r="AF7" s="41">
        <f>+IF(AND(COUNTIF(N7:T7,"&gt;0")=$AF$6,U7&gt;=0.7*$U$6),1,0)</f>
        <v>1</v>
      </c>
      <c r="AG7" s="41">
        <f>+IF(AD7&gt;0,INT(($AD$4-B7)/VLOOKUP($B$2,Segédlet!$A$23:$B$29,2,FALSE)),0)</f>
        <v>0</v>
      </c>
      <c r="AH7" s="47">
        <f t="shared" ref="AH7:AH70" si="5">IF($U7=0,"",$AA7)</f>
        <v>1</v>
      </c>
      <c r="AI7" s="39"/>
      <c r="AJ7" s="39">
        <f>+IF(H7="J",Y7,0)</f>
        <v>0</v>
      </c>
      <c r="AK7" s="209">
        <f>U7/$U$6</f>
        <v>1</v>
      </c>
    </row>
    <row r="8" spans="1:37" ht="15" customHeight="1" thickBot="1">
      <c r="A8" s="213" t="s">
        <v>681</v>
      </c>
      <c r="B8" s="153">
        <f t="shared" si="0"/>
        <v>2</v>
      </c>
      <c r="C8" s="154" t="str">
        <f t="shared" si="1"/>
        <v/>
      </c>
      <c r="D8" s="144" t="s">
        <v>551</v>
      </c>
      <c r="E8" s="145" t="s">
        <v>548</v>
      </c>
      <c r="F8" s="146" t="s">
        <v>496</v>
      </c>
      <c r="G8" s="147" t="str">
        <f t="shared" ref="G8:G71" si="6">UPPER(E8)&amp;" "&amp;F8</f>
        <v>KERTÉSZ Gábor</v>
      </c>
      <c r="H8" s="148" t="str">
        <f>+IF(YEAR(Címlap!$B$5)-M8&gt;18,"","J")</f>
        <v/>
      </c>
      <c r="I8" s="112"/>
      <c r="J8" s="113" t="s">
        <v>16</v>
      </c>
      <c r="K8" s="176" t="s">
        <v>43</v>
      </c>
      <c r="L8" s="119">
        <v>92489</v>
      </c>
      <c r="M8" s="114">
        <v>1987</v>
      </c>
      <c r="N8" s="120">
        <v>240</v>
      </c>
      <c r="O8" s="116">
        <v>180</v>
      </c>
      <c r="P8" s="116">
        <v>180</v>
      </c>
      <c r="Q8" s="116">
        <v>180</v>
      </c>
      <c r="R8" s="116">
        <v>156</v>
      </c>
      <c r="S8" s="116">
        <v>180</v>
      </c>
      <c r="T8" s="116">
        <v>154</v>
      </c>
      <c r="U8" s="149">
        <f>SUM(N8:T8)</f>
        <v>1270</v>
      </c>
      <c r="V8" s="122"/>
      <c r="W8" s="123"/>
      <c r="X8" s="124"/>
      <c r="Y8" s="150">
        <f t="shared" si="2"/>
        <v>1270</v>
      </c>
      <c r="Z8" s="155">
        <f t="shared" ref="Z8:Z71" si="7">+AD8+AG8</f>
        <v>0</v>
      </c>
      <c r="AA8" s="152">
        <f t="shared" si="3"/>
        <v>0.96212121212121215</v>
      </c>
      <c r="AB8" s="50" t="str">
        <f t="shared" ref="AB8:AB71" si="8">$B$2</f>
        <v>F1Q</v>
      </c>
      <c r="AC8" s="50" t="s">
        <v>609</v>
      </c>
      <c r="AD8" s="41">
        <f>+IF(AND(OR(B8&lt;=$AG$4,U8=$U$6),B8&lt;15),ROUNDUP(AVERAGEIFS(Segédlet!$B$6:$B$19,Segédlet!$A$6:$A$19,"&gt;="&amp;$B8,Segédlet!$A$6:$A$19,"&lt;"&amp;($B8+$AE8)),0),0)</f>
        <v>0</v>
      </c>
      <c r="AE8" s="41">
        <f t="shared" si="4"/>
        <v>1</v>
      </c>
      <c r="AF8" s="41"/>
      <c r="AG8" s="41">
        <f>+IF(AD8&gt;0,INT(($AD$4-B8)/VLOOKUP($B$2,Segédlet!$A$23:$B$29,2,FALSE)),0)</f>
        <v>0</v>
      </c>
      <c r="AH8" s="47">
        <f t="shared" si="5"/>
        <v>0.96212121212121215</v>
      </c>
      <c r="AI8" s="39"/>
      <c r="AJ8" s="39">
        <f t="shared" ref="AJ8:AJ10" si="9">+IF(H8="J",Y8,0)</f>
        <v>0</v>
      </c>
      <c r="AK8" s="209">
        <f t="shared" ref="AK8:AK71" si="10">U8/$U$6</f>
        <v>0.96212121212121215</v>
      </c>
    </row>
    <row r="9" spans="1:37" ht="15" hidden="1" customHeight="1">
      <c r="A9" s="213"/>
      <c r="B9" s="153" t="str">
        <f t="shared" si="0"/>
        <v/>
      </c>
      <c r="C9" s="154" t="str">
        <f t="shared" si="1"/>
        <v/>
      </c>
      <c r="D9" s="144"/>
      <c r="E9" s="145"/>
      <c r="F9" s="146"/>
      <c r="G9" s="147" t="str">
        <f t="shared" si="6"/>
        <v xml:space="preserve"> </v>
      </c>
      <c r="H9" s="148" t="str">
        <f>+IF(YEAR(Címlap!$B$5)-M9&gt;18,"","J")</f>
        <v/>
      </c>
      <c r="I9" s="112"/>
      <c r="J9" s="113"/>
      <c r="K9" s="175"/>
      <c r="L9" s="112"/>
      <c r="M9" s="114"/>
      <c r="N9" s="120"/>
      <c r="O9" s="116"/>
      <c r="P9" s="116"/>
      <c r="Q9" s="116"/>
      <c r="R9" s="117"/>
      <c r="S9" s="116"/>
      <c r="T9" s="118"/>
      <c r="U9" s="149">
        <f>SUM(N9:T9)</f>
        <v>0</v>
      </c>
      <c r="V9" s="125"/>
      <c r="W9" s="123"/>
      <c r="X9" s="124"/>
      <c r="Y9" s="150">
        <f t="shared" si="2"/>
        <v>0</v>
      </c>
      <c r="Z9" s="155">
        <f t="shared" si="7"/>
        <v>0</v>
      </c>
      <c r="AA9" s="152">
        <f t="shared" si="3"/>
        <v>0</v>
      </c>
      <c r="AB9" s="50" t="str">
        <f t="shared" si="8"/>
        <v>F1Q</v>
      </c>
      <c r="AC9" s="50" t="s">
        <v>609</v>
      </c>
      <c r="AD9" s="41">
        <f>+IF(AND(OR(B9&lt;=$AG$4,U9=$U$6),B9&lt;15),ROUNDUP(AVERAGEIFS(Segédlet!$B$6:$B$19,Segédlet!$A$6:$A$19,"&gt;="&amp;$B9,Segédlet!$A$6:$A$19,"&lt;"&amp;($B9+$AE9)),0),0)</f>
        <v>0</v>
      </c>
      <c r="AE9" s="41">
        <f t="shared" si="4"/>
        <v>93</v>
      </c>
      <c r="AF9" s="41"/>
      <c r="AG9" s="41">
        <f>+IF(AD9&gt;0,INT(($AD$4-B9)/VLOOKUP($B$2,Segédlet!$A$23:$B$29,2,FALSE)),0)</f>
        <v>0</v>
      </c>
      <c r="AH9" s="47" t="str">
        <f t="shared" si="5"/>
        <v/>
      </c>
      <c r="AI9" s="39"/>
      <c r="AJ9" s="39">
        <f t="shared" si="9"/>
        <v>0</v>
      </c>
      <c r="AK9" s="209">
        <f t="shared" si="10"/>
        <v>0</v>
      </c>
    </row>
    <row r="10" spans="1:37" ht="15" hidden="1" customHeight="1">
      <c r="A10" s="213"/>
      <c r="B10" s="153" t="str">
        <f t="shared" si="0"/>
        <v/>
      </c>
      <c r="C10" s="154" t="str">
        <f t="shared" si="1"/>
        <v/>
      </c>
      <c r="D10" s="144"/>
      <c r="E10" s="145"/>
      <c r="F10" s="146"/>
      <c r="G10" s="147" t="str">
        <f t="shared" si="6"/>
        <v xml:space="preserve"> </v>
      </c>
      <c r="H10" s="148" t="str">
        <f>+IF(YEAR(Címlap!$B$5)-M10&gt;18,"","J")</f>
        <v/>
      </c>
      <c r="I10" s="112"/>
      <c r="J10" s="113"/>
      <c r="K10" s="175"/>
      <c r="L10" s="112"/>
      <c r="M10" s="114"/>
      <c r="N10" s="120"/>
      <c r="O10" s="116"/>
      <c r="P10" s="116"/>
      <c r="Q10" s="116"/>
      <c r="R10" s="117"/>
      <c r="S10" s="116"/>
      <c r="T10" s="118"/>
      <c r="U10" s="149">
        <f t="shared" ref="U10:U101" si="11">SUM(N10:T10)</f>
        <v>0</v>
      </c>
      <c r="V10" s="122"/>
      <c r="W10" s="123"/>
      <c r="X10" s="124"/>
      <c r="Y10" s="150">
        <f t="shared" si="2"/>
        <v>0</v>
      </c>
      <c r="Z10" s="155">
        <f t="shared" si="7"/>
        <v>0</v>
      </c>
      <c r="AA10" s="152">
        <f t="shared" si="3"/>
        <v>0</v>
      </c>
      <c r="AB10" s="50" t="str">
        <f t="shared" si="8"/>
        <v>F1Q</v>
      </c>
      <c r="AC10" s="50" t="s">
        <v>609</v>
      </c>
      <c r="AD10" s="41">
        <f>+IF(AND(OR(B10&lt;=$AG$4,U10=$U$6),B10&lt;15),ROUNDUP(AVERAGEIFS(Segédlet!$B$6:$B$19,Segédlet!$A$6:$A$19,"&gt;="&amp;$B10,Segédlet!$A$6:$A$19,"&lt;"&amp;($B10+$AE10)),0),0)</f>
        <v>0</v>
      </c>
      <c r="AE10" s="41">
        <f t="shared" si="4"/>
        <v>93</v>
      </c>
      <c r="AF10" s="41"/>
      <c r="AG10" s="41">
        <f>+IF(AD10&gt;0,INT(($AD$4-B10)/VLOOKUP($B$2,Segédlet!$A$23:$B$29,2,FALSE)),0)</f>
        <v>0</v>
      </c>
      <c r="AH10" s="47" t="str">
        <f t="shared" si="5"/>
        <v/>
      </c>
      <c r="AI10" s="39"/>
      <c r="AJ10" s="39">
        <f t="shared" si="9"/>
        <v>0</v>
      </c>
      <c r="AK10" s="209">
        <f t="shared" si="10"/>
        <v>0</v>
      </c>
    </row>
    <row r="11" spans="1:37" ht="15" hidden="1" customHeight="1">
      <c r="A11" s="213"/>
      <c r="B11" s="153" t="str">
        <f t="shared" si="0"/>
        <v/>
      </c>
      <c r="C11" s="154" t="str">
        <f t="shared" si="1"/>
        <v/>
      </c>
      <c r="D11" s="144"/>
      <c r="E11" s="145"/>
      <c r="F11" s="146"/>
      <c r="G11" s="147" t="str">
        <f t="shared" si="6"/>
        <v xml:space="preserve"> </v>
      </c>
      <c r="H11" s="148" t="str">
        <f>+IF(YEAR(Címlap!$B$5)-M11&gt;18,"","J")</f>
        <v/>
      </c>
      <c r="I11" s="112"/>
      <c r="J11" s="113"/>
      <c r="K11" s="175"/>
      <c r="L11" s="112"/>
      <c r="M11" s="114"/>
      <c r="N11" s="120"/>
      <c r="O11" s="116"/>
      <c r="P11" s="116"/>
      <c r="Q11" s="116"/>
      <c r="R11" s="117"/>
      <c r="S11" s="116"/>
      <c r="T11" s="118"/>
      <c r="U11" s="149">
        <f t="shared" si="11"/>
        <v>0</v>
      </c>
      <c r="V11" s="122"/>
      <c r="W11" s="123"/>
      <c r="X11" s="124"/>
      <c r="Y11" s="150">
        <f t="shared" si="2"/>
        <v>0</v>
      </c>
      <c r="Z11" s="155">
        <f t="shared" si="7"/>
        <v>0</v>
      </c>
      <c r="AA11" s="152">
        <f t="shared" si="3"/>
        <v>0</v>
      </c>
      <c r="AB11" s="50" t="str">
        <f t="shared" si="8"/>
        <v>F1Q</v>
      </c>
      <c r="AC11" s="50" t="s">
        <v>609</v>
      </c>
      <c r="AD11" s="41">
        <f>+IF(AND(OR(B11&lt;=$AG$4,U11=$U$6),B11&lt;15),ROUNDUP(AVERAGEIFS(Segédlet!$B$6:$B$19,Segédlet!$A$6:$A$19,"&gt;="&amp;$B11,Segédlet!$A$6:$A$19,"&lt;"&amp;($B11+$AE11)),0),0)</f>
        <v>0</v>
      </c>
      <c r="AE11" s="41">
        <f t="shared" si="4"/>
        <v>93</v>
      </c>
      <c r="AF11" s="41"/>
      <c r="AG11" s="41">
        <f>+IF(AD11&gt;0,INT(($AD$4-B11)/VLOOKUP($B$2,Segédlet!$A$23:$B$29,2,FALSE)),0)</f>
        <v>0</v>
      </c>
      <c r="AH11" s="47" t="str">
        <f t="shared" si="5"/>
        <v/>
      </c>
      <c r="AI11" s="39"/>
      <c r="AJ11" s="39">
        <f>+IF(H11="J",Y11,0)</f>
        <v>0</v>
      </c>
      <c r="AK11" s="209">
        <f t="shared" si="10"/>
        <v>0</v>
      </c>
    </row>
    <row r="12" spans="1:37" ht="15" hidden="1" customHeight="1">
      <c r="A12" s="235"/>
      <c r="B12" s="153" t="str">
        <f t="shared" si="0"/>
        <v/>
      </c>
      <c r="C12" s="154" t="str">
        <f t="shared" si="1"/>
        <v/>
      </c>
      <c r="D12" s="144"/>
      <c r="E12" s="145"/>
      <c r="F12" s="146"/>
      <c r="G12" s="147" t="str">
        <f t="shared" si="6"/>
        <v xml:space="preserve"> </v>
      </c>
      <c r="H12" s="148" t="str">
        <f>+IF(YEAR(Címlap!$B$5)-M12&gt;18,"","J")</f>
        <v/>
      </c>
      <c r="I12" s="112"/>
      <c r="J12" s="113"/>
      <c r="K12" s="175"/>
      <c r="L12" s="112"/>
      <c r="M12" s="114"/>
      <c r="N12" s="120"/>
      <c r="O12" s="116"/>
      <c r="P12" s="116"/>
      <c r="Q12" s="116"/>
      <c r="R12" s="117"/>
      <c r="S12" s="116"/>
      <c r="T12" s="118"/>
      <c r="U12" s="149">
        <f t="shared" si="11"/>
        <v>0</v>
      </c>
      <c r="V12" s="123"/>
      <c r="W12" s="123"/>
      <c r="X12" s="124"/>
      <c r="Y12" s="150">
        <f t="shared" si="2"/>
        <v>0</v>
      </c>
      <c r="Z12" s="155">
        <f t="shared" si="7"/>
        <v>0</v>
      </c>
      <c r="AA12" s="152">
        <f t="shared" si="3"/>
        <v>0</v>
      </c>
      <c r="AB12" s="50" t="str">
        <f t="shared" si="8"/>
        <v>F1Q</v>
      </c>
      <c r="AC12" s="50" t="s">
        <v>609</v>
      </c>
      <c r="AD12" s="41">
        <f>+IF(AND(OR(B12&lt;=$AG$4,U12=$U$6),B12&lt;15),ROUNDUP(AVERAGEIFS(Segédlet!$B$6:$B$19,Segédlet!$A$6:$A$19,"&gt;="&amp;$B12,Segédlet!$A$6:$A$19,"&lt;"&amp;($B12+$AE12)),0),0)</f>
        <v>0</v>
      </c>
      <c r="AE12" s="41">
        <f t="shared" si="4"/>
        <v>93</v>
      </c>
      <c r="AF12" s="41"/>
      <c r="AG12" s="41">
        <f>+IF(AD12&gt;0,INT(($AD$4-B12)/VLOOKUP($B$2,Segédlet!$A$23:$B$29,2,FALSE)),0)</f>
        <v>0</v>
      </c>
      <c r="AH12" s="47" t="str">
        <f t="shared" si="5"/>
        <v/>
      </c>
      <c r="AI12" s="39"/>
      <c r="AJ12" s="39">
        <f t="shared" ref="AJ12:AJ75" si="12">+IF(H12="J",Y12,0)</f>
        <v>0</v>
      </c>
      <c r="AK12" s="209">
        <f t="shared" si="10"/>
        <v>0</v>
      </c>
    </row>
    <row r="13" spans="1:37" ht="15" hidden="1" customHeight="1">
      <c r="A13" s="235"/>
      <c r="B13" s="153" t="str">
        <f t="shared" si="0"/>
        <v/>
      </c>
      <c r="C13" s="154" t="str">
        <f t="shared" si="1"/>
        <v/>
      </c>
      <c r="D13" s="144"/>
      <c r="E13" s="145"/>
      <c r="F13" s="146"/>
      <c r="G13" s="147" t="str">
        <f t="shared" si="6"/>
        <v xml:space="preserve"> </v>
      </c>
      <c r="H13" s="148" t="str">
        <f>+IF(YEAR(Címlap!$B$5)-M13&gt;18,"","J")</f>
        <v/>
      </c>
      <c r="I13" s="112"/>
      <c r="J13" s="113"/>
      <c r="K13" s="175"/>
      <c r="L13" s="112"/>
      <c r="M13" s="114"/>
      <c r="N13" s="120"/>
      <c r="O13" s="116"/>
      <c r="P13" s="116"/>
      <c r="Q13" s="116"/>
      <c r="R13" s="117"/>
      <c r="S13" s="116"/>
      <c r="T13" s="118"/>
      <c r="U13" s="149">
        <f t="shared" si="11"/>
        <v>0</v>
      </c>
      <c r="V13" s="123"/>
      <c r="W13" s="123"/>
      <c r="X13" s="124"/>
      <c r="Y13" s="150">
        <f t="shared" si="2"/>
        <v>0</v>
      </c>
      <c r="Z13" s="155">
        <f t="shared" si="7"/>
        <v>0</v>
      </c>
      <c r="AA13" s="152">
        <f t="shared" si="3"/>
        <v>0</v>
      </c>
      <c r="AB13" s="50" t="str">
        <f t="shared" si="8"/>
        <v>F1Q</v>
      </c>
      <c r="AC13" s="50" t="s">
        <v>609</v>
      </c>
      <c r="AD13" s="41">
        <f>+IF(AND(OR(B13&lt;=$AG$4,U13=$U$6),B13&lt;15),ROUNDUP(AVERAGEIFS(Segédlet!$B$6:$B$19,Segédlet!$A$6:$A$19,"&gt;="&amp;$B13,Segédlet!$A$6:$A$19,"&lt;"&amp;($B13+$AE13)),0),0)</f>
        <v>0</v>
      </c>
      <c r="AE13" s="41">
        <f t="shared" si="4"/>
        <v>93</v>
      </c>
      <c r="AF13" s="41"/>
      <c r="AG13" s="41">
        <f>+IF(AD13&gt;0,INT(($AD$4-B13)/VLOOKUP($B$2,Segédlet!$A$23:$B$29,2,FALSE)),0)</f>
        <v>0</v>
      </c>
      <c r="AH13" s="47" t="str">
        <f t="shared" si="5"/>
        <v/>
      </c>
      <c r="AI13" s="39"/>
      <c r="AJ13" s="39">
        <f t="shared" si="12"/>
        <v>0</v>
      </c>
      <c r="AK13" s="209">
        <f t="shared" si="10"/>
        <v>0</v>
      </c>
    </row>
    <row r="14" spans="1:37" ht="15" hidden="1" customHeight="1">
      <c r="A14" s="235"/>
      <c r="B14" s="153" t="str">
        <f t="shared" si="0"/>
        <v/>
      </c>
      <c r="C14" s="154" t="str">
        <f t="shared" si="1"/>
        <v/>
      </c>
      <c r="D14" s="144"/>
      <c r="E14" s="145"/>
      <c r="F14" s="146"/>
      <c r="G14" s="147" t="str">
        <f t="shared" si="6"/>
        <v xml:space="preserve"> </v>
      </c>
      <c r="H14" s="148" t="str">
        <f>+IF(YEAR(Címlap!$B$5)-M14&gt;18,"","J")</f>
        <v/>
      </c>
      <c r="I14" s="112"/>
      <c r="J14" s="113"/>
      <c r="K14" s="175"/>
      <c r="L14" s="112"/>
      <c r="M14" s="114"/>
      <c r="N14" s="120"/>
      <c r="O14" s="116"/>
      <c r="P14" s="116"/>
      <c r="Q14" s="116"/>
      <c r="R14" s="117"/>
      <c r="S14" s="116"/>
      <c r="T14" s="118"/>
      <c r="U14" s="149">
        <f t="shared" si="11"/>
        <v>0</v>
      </c>
      <c r="V14" s="123"/>
      <c r="W14" s="123"/>
      <c r="X14" s="124"/>
      <c r="Y14" s="150">
        <f t="shared" si="2"/>
        <v>0</v>
      </c>
      <c r="Z14" s="155">
        <f t="shared" si="7"/>
        <v>0</v>
      </c>
      <c r="AA14" s="152">
        <f t="shared" si="3"/>
        <v>0</v>
      </c>
      <c r="AB14" s="50" t="str">
        <f t="shared" si="8"/>
        <v>F1Q</v>
      </c>
      <c r="AC14" s="50" t="s">
        <v>609</v>
      </c>
      <c r="AD14" s="41">
        <f>+IF(AND(OR(B14&lt;=$AG$4,U14=$U$6),B14&lt;15),ROUNDUP(AVERAGEIFS(Segédlet!$B$6:$B$19,Segédlet!$A$6:$A$19,"&gt;="&amp;$B14,Segédlet!$A$6:$A$19,"&lt;"&amp;($B14+$AE14)),0),0)</f>
        <v>0</v>
      </c>
      <c r="AE14" s="41">
        <f t="shared" si="4"/>
        <v>93</v>
      </c>
      <c r="AF14" s="41"/>
      <c r="AG14" s="41">
        <f>+IF(AD14&gt;0,INT(($AD$4-B14)/VLOOKUP($B$2,Segédlet!$A$23:$B$29,2,FALSE)),0)</f>
        <v>0</v>
      </c>
      <c r="AH14" s="47" t="str">
        <f t="shared" si="5"/>
        <v/>
      </c>
      <c r="AI14" s="39"/>
      <c r="AJ14" s="39">
        <f t="shared" si="12"/>
        <v>0</v>
      </c>
      <c r="AK14" s="209">
        <f t="shared" si="10"/>
        <v>0</v>
      </c>
    </row>
    <row r="15" spans="1:37" ht="15" hidden="1" customHeight="1">
      <c r="A15" s="235"/>
      <c r="B15" s="153" t="str">
        <f t="shared" si="0"/>
        <v/>
      </c>
      <c r="C15" s="154" t="str">
        <f t="shared" si="1"/>
        <v/>
      </c>
      <c r="D15" s="144"/>
      <c r="E15" s="145"/>
      <c r="F15" s="146"/>
      <c r="G15" s="147" t="str">
        <f t="shared" si="6"/>
        <v xml:space="preserve"> </v>
      </c>
      <c r="H15" s="148" t="str">
        <f>+IF(YEAR(Címlap!$B$5)-M15&gt;18,"","J")</f>
        <v/>
      </c>
      <c r="I15" s="112"/>
      <c r="J15" s="113"/>
      <c r="K15" s="175"/>
      <c r="L15" s="112"/>
      <c r="M15" s="114"/>
      <c r="N15" s="120"/>
      <c r="O15" s="116"/>
      <c r="P15" s="116"/>
      <c r="Q15" s="116"/>
      <c r="R15" s="117"/>
      <c r="S15" s="116"/>
      <c r="T15" s="118"/>
      <c r="U15" s="149">
        <f t="shared" si="11"/>
        <v>0</v>
      </c>
      <c r="V15" s="123"/>
      <c r="W15" s="123"/>
      <c r="X15" s="124"/>
      <c r="Y15" s="150">
        <f t="shared" si="2"/>
        <v>0</v>
      </c>
      <c r="Z15" s="155">
        <f t="shared" si="7"/>
        <v>0</v>
      </c>
      <c r="AA15" s="152">
        <f t="shared" si="3"/>
        <v>0</v>
      </c>
      <c r="AB15" s="50" t="str">
        <f t="shared" si="8"/>
        <v>F1Q</v>
      </c>
      <c r="AC15" s="50" t="s">
        <v>609</v>
      </c>
      <c r="AD15" s="41">
        <f>+IF(AND(OR(B15&lt;=$AG$4,U15=$U$6),B15&lt;15),ROUNDUP(AVERAGEIFS(Segédlet!$B$6:$B$19,Segédlet!$A$6:$A$19,"&gt;="&amp;$B15,Segédlet!$A$6:$A$19,"&lt;"&amp;($B15+$AE15)),0),0)</f>
        <v>0</v>
      </c>
      <c r="AE15" s="41">
        <f t="shared" si="4"/>
        <v>93</v>
      </c>
      <c r="AF15" s="41"/>
      <c r="AG15" s="41">
        <f>+IF(AD15&gt;0,INT(($AD$4-B15)/VLOOKUP($B$2,Segédlet!$A$23:$B$29,2,FALSE)),0)</f>
        <v>0</v>
      </c>
      <c r="AH15" s="47" t="str">
        <f t="shared" si="5"/>
        <v/>
      </c>
      <c r="AI15" s="39"/>
      <c r="AJ15" s="39">
        <f t="shared" si="12"/>
        <v>0</v>
      </c>
      <c r="AK15" s="209">
        <f t="shared" si="10"/>
        <v>0</v>
      </c>
    </row>
    <row r="16" spans="1:37" ht="15" hidden="1" customHeight="1">
      <c r="A16" s="235"/>
      <c r="B16" s="153" t="str">
        <f t="shared" si="0"/>
        <v/>
      </c>
      <c r="C16" s="154" t="str">
        <f t="shared" si="1"/>
        <v/>
      </c>
      <c r="D16" s="144"/>
      <c r="E16" s="145"/>
      <c r="F16" s="146"/>
      <c r="G16" s="147" t="str">
        <f t="shared" si="6"/>
        <v xml:space="preserve"> </v>
      </c>
      <c r="H16" s="148" t="str">
        <f>+IF(YEAR(Címlap!$B$5)-M16&gt;18,"","J")</f>
        <v/>
      </c>
      <c r="I16" s="112"/>
      <c r="J16" s="113"/>
      <c r="K16" s="175"/>
      <c r="L16" s="112"/>
      <c r="M16" s="114"/>
      <c r="N16" s="120"/>
      <c r="O16" s="116"/>
      <c r="P16" s="116"/>
      <c r="Q16" s="116"/>
      <c r="R16" s="117"/>
      <c r="S16" s="116"/>
      <c r="T16" s="118"/>
      <c r="U16" s="149">
        <f t="shared" si="11"/>
        <v>0</v>
      </c>
      <c r="V16" s="123"/>
      <c r="W16" s="123"/>
      <c r="X16" s="124"/>
      <c r="Y16" s="150">
        <f t="shared" si="2"/>
        <v>0</v>
      </c>
      <c r="Z16" s="155">
        <f t="shared" si="7"/>
        <v>0</v>
      </c>
      <c r="AA16" s="152">
        <f t="shared" si="3"/>
        <v>0</v>
      </c>
      <c r="AB16" s="50" t="str">
        <f t="shared" si="8"/>
        <v>F1Q</v>
      </c>
      <c r="AC16" s="50" t="s">
        <v>609</v>
      </c>
      <c r="AD16" s="41">
        <f>+IF(AND(OR(B16&lt;=$AG$4,U16=$U$6),B16&lt;15),ROUNDUP(AVERAGEIFS(Segédlet!$B$6:$B$19,Segédlet!$A$6:$A$19,"&gt;="&amp;$B16,Segédlet!$A$6:$A$19,"&lt;"&amp;($B16+$AE16)),0),0)</f>
        <v>0</v>
      </c>
      <c r="AE16" s="41">
        <f t="shared" si="4"/>
        <v>93</v>
      </c>
      <c r="AF16" s="41"/>
      <c r="AG16" s="41">
        <f>+IF(AD16&gt;0,INT(($AD$4-B16)/VLOOKUP($B$2,Segédlet!$A$23:$B$29,2,FALSE)),0)</f>
        <v>0</v>
      </c>
      <c r="AH16" s="47" t="str">
        <f t="shared" si="5"/>
        <v/>
      </c>
      <c r="AI16" s="39"/>
      <c r="AJ16" s="39">
        <f t="shared" si="12"/>
        <v>0</v>
      </c>
      <c r="AK16" s="209">
        <f t="shared" si="10"/>
        <v>0</v>
      </c>
    </row>
    <row r="17" spans="1:37" ht="15.6" hidden="1" customHeight="1">
      <c r="A17" s="235"/>
      <c r="B17" s="153" t="str">
        <f t="shared" si="0"/>
        <v/>
      </c>
      <c r="C17" s="154" t="str">
        <f t="shared" si="1"/>
        <v/>
      </c>
      <c r="D17" s="144"/>
      <c r="E17" s="145"/>
      <c r="F17" s="146"/>
      <c r="G17" s="147" t="str">
        <f t="shared" si="6"/>
        <v xml:space="preserve"> </v>
      </c>
      <c r="H17" s="148" t="str">
        <f>+IF(YEAR(Címlap!$B$5)-M17&gt;18,"","J")</f>
        <v/>
      </c>
      <c r="I17" s="112"/>
      <c r="J17" s="113"/>
      <c r="K17" s="175"/>
      <c r="L17" s="112"/>
      <c r="M17" s="114"/>
      <c r="N17" s="120"/>
      <c r="O17" s="116"/>
      <c r="P17" s="116"/>
      <c r="Q17" s="116"/>
      <c r="R17" s="117"/>
      <c r="S17" s="116"/>
      <c r="T17" s="118"/>
      <c r="U17" s="149">
        <f t="shared" si="11"/>
        <v>0</v>
      </c>
      <c r="V17" s="123"/>
      <c r="W17" s="123"/>
      <c r="X17" s="124"/>
      <c r="Y17" s="150">
        <f t="shared" si="2"/>
        <v>0</v>
      </c>
      <c r="Z17" s="155">
        <f t="shared" si="7"/>
        <v>0</v>
      </c>
      <c r="AA17" s="152">
        <f t="shared" si="3"/>
        <v>0</v>
      </c>
      <c r="AB17" s="50" t="str">
        <f t="shared" si="8"/>
        <v>F1Q</v>
      </c>
      <c r="AC17" s="50" t="s">
        <v>609</v>
      </c>
      <c r="AD17" s="41">
        <f>+IF(AND(OR(B17&lt;=$AG$4,U17=$U$6),B17&lt;15),ROUNDUP(AVERAGEIFS(Segédlet!$B$6:$B$19,Segédlet!$A$6:$A$19,"&gt;="&amp;$B17,Segédlet!$A$6:$A$19,"&lt;"&amp;($B17+$AE17)),0),0)</f>
        <v>0</v>
      </c>
      <c r="AE17" s="41">
        <f t="shared" si="4"/>
        <v>93</v>
      </c>
      <c r="AF17" s="41"/>
      <c r="AG17" s="41">
        <f>+IF(AD17&gt;0,INT(($AD$4-B17)/VLOOKUP($B$2,Segédlet!$A$23:$B$29,2,FALSE)),0)</f>
        <v>0</v>
      </c>
      <c r="AH17" s="47" t="str">
        <f t="shared" si="5"/>
        <v/>
      </c>
      <c r="AI17" s="39"/>
      <c r="AJ17" s="39">
        <f t="shared" si="12"/>
        <v>0</v>
      </c>
      <c r="AK17" s="209">
        <f t="shared" si="10"/>
        <v>0</v>
      </c>
    </row>
    <row r="18" spans="1:37" ht="15" hidden="1" customHeight="1">
      <c r="A18" s="235"/>
      <c r="B18" s="153" t="str">
        <f t="shared" si="0"/>
        <v/>
      </c>
      <c r="C18" s="154" t="str">
        <f t="shared" si="1"/>
        <v/>
      </c>
      <c r="D18" s="144"/>
      <c r="E18" s="145"/>
      <c r="F18" s="146"/>
      <c r="G18" s="147" t="str">
        <f t="shared" si="6"/>
        <v xml:space="preserve"> </v>
      </c>
      <c r="H18" s="148" t="str">
        <f>+IF(YEAR(Címlap!$B$5)-M18&gt;18,"","J")</f>
        <v/>
      </c>
      <c r="I18" s="112"/>
      <c r="J18" s="113"/>
      <c r="K18" s="175"/>
      <c r="L18" s="112"/>
      <c r="M18" s="114"/>
      <c r="N18" s="120"/>
      <c r="O18" s="116"/>
      <c r="P18" s="116"/>
      <c r="Q18" s="116"/>
      <c r="R18" s="117"/>
      <c r="S18" s="116"/>
      <c r="T18" s="118"/>
      <c r="U18" s="149">
        <f t="shared" si="11"/>
        <v>0</v>
      </c>
      <c r="V18" s="123"/>
      <c r="W18" s="123"/>
      <c r="X18" s="124"/>
      <c r="Y18" s="150">
        <f t="shared" si="2"/>
        <v>0</v>
      </c>
      <c r="Z18" s="155">
        <f t="shared" si="7"/>
        <v>0</v>
      </c>
      <c r="AA18" s="152">
        <f t="shared" si="3"/>
        <v>0</v>
      </c>
      <c r="AB18" s="50" t="str">
        <f t="shared" si="8"/>
        <v>F1Q</v>
      </c>
      <c r="AC18" s="50" t="s">
        <v>609</v>
      </c>
      <c r="AD18" s="41">
        <f>+IF(AND(OR(B18&lt;=$AG$4,U18=$U$6),B18&lt;15),ROUNDUP(AVERAGEIFS(Segédlet!$B$6:$B$19,Segédlet!$A$6:$A$19,"&gt;="&amp;$B18,Segédlet!$A$6:$A$19,"&lt;"&amp;($B18+$AE18)),0),0)</f>
        <v>0</v>
      </c>
      <c r="AE18" s="41">
        <f t="shared" si="4"/>
        <v>93</v>
      </c>
      <c r="AF18" s="41"/>
      <c r="AG18" s="41">
        <f>+IF(AD18&gt;0,INT(($AD$4-B18)/VLOOKUP($B$2,Segédlet!$A$23:$B$29,2,FALSE)),0)</f>
        <v>0</v>
      </c>
      <c r="AH18" s="47" t="str">
        <f t="shared" si="5"/>
        <v/>
      </c>
      <c r="AI18" s="39"/>
      <c r="AJ18" s="39">
        <f t="shared" si="12"/>
        <v>0</v>
      </c>
      <c r="AK18" s="209">
        <f t="shared" si="10"/>
        <v>0</v>
      </c>
    </row>
    <row r="19" spans="1:37" ht="15" hidden="1" customHeight="1">
      <c r="A19" s="235"/>
      <c r="B19" s="153" t="str">
        <f t="shared" si="0"/>
        <v/>
      </c>
      <c r="C19" s="154" t="str">
        <f t="shared" si="1"/>
        <v/>
      </c>
      <c r="D19" s="144"/>
      <c r="E19" s="145"/>
      <c r="F19" s="146"/>
      <c r="G19" s="147" t="str">
        <f t="shared" si="6"/>
        <v xml:space="preserve"> </v>
      </c>
      <c r="H19" s="148" t="str">
        <f>+IF(YEAR(Címlap!$B$5)-M19&gt;18,"","J")</f>
        <v/>
      </c>
      <c r="I19" s="121"/>
      <c r="J19" s="113"/>
      <c r="K19" s="175"/>
      <c r="L19" s="112"/>
      <c r="M19" s="114"/>
      <c r="N19" s="120"/>
      <c r="O19" s="116"/>
      <c r="P19" s="116"/>
      <c r="Q19" s="116"/>
      <c r="R19" s="117"/>
      <c r="S19" s="116"/>
      <c r="T19" s="118"/>
      <c r="U19" s="149">
        <f t="shared" si="11"/>
        <v>0</v>
      </c>
      <c r="V19" s="123"/>
      <c r="W19" s="156"/>
      <c r="X19" s="124"/>
      <c r="Y19" s="150">
        <f t="shared" si="2"/>
        <v>0</v>
      </c>
      <c r="Z19" s="155">
        <f t="shared" si="7"/>
        <v>0</v>
      </c>
      <c r="AA19" s="152">
        <f t="shared" si="3"/>
        <v>0</v>
      </c>
      <c r="AB19" s="50" t="str">
        <f t="shared" si="8"/>
        <v>F1Q</v>
      </c>
      <c r="AC19" s="50" t="s">
        <v>609</v>
      </c>
      <c r="AD19" s="41">
        <f>+IF(AND(OR(B19&lt;=$AG$4,U19=$U$6),B19&lt;15),ROUNDUP(AVERAGEIFS(Segédlet!$B$6:$B$19,Segédlet!$A$6:$A$19,"&gt;="&amp;$B19,Segédlet!$A$6:$A$19,"&lt;"&amp;($B19+$AE19)),0),0)</f>
        <v>0</v>
      </c>
      <c r="AE19" s="41">
        <f t="shared" si="4"/>
        <v>93</v>
      </c>
      <c r="AF19" s="41"/>
      <c r="AG19" s="41">
        <f>+IF(AD19&gt;0,INT(($AD$4-B19)/VLOOKUP($B$2,Segédlet!$A$23:$B$29,2,FALSE)),0)</f>
        <v>0</v>
      </c>
      <c r="AH19" s="47" t="str">
        <f t="shared" si="5"/>
        <v/>
      </c>
      <c r="AI19" s="39"/>
      <c r="AJ19" s="39">
        <f t="shared" si="12"/>
        <v>0</v>
      </c>
      <c r="AK19" s="209">
        <f t="shared" si="10"/>
        <v>0</v>
      </c>
    </row>
    <row r="20" spans="1:37" ht="15" hidden="1" customHeight="1">
      <c r="A20" s="235"/>
      <c r="B20" s="153" t="str">
        <f t="shared" si="0"/>
        <v/>
      </c>
      <c r="C20" s="154" t="str">
        <f t="shared" si="1"/>
        <v/>
      </c>
      <c r="D20" s="144"/>
      <c r="E20" s="145"/>
      <c r="F20" s="146"/>
      <c r="G20" s="147" t="str">
        <f t="shared" si="6"/>
        <v xml:space="preserve"> </v>
      </c>
      <c r="H20" s="148" t="str">
        <f>+IF(YEAR(Címlap!$B$5)-M20&gt;18,"","J")</f>
        <v/>
      </c>
      <c r="I20" s="112"/>
      <c r="J20" s="113"/>
      <c r="K20" s="175"/>
      <c r="L20" s="112"/>
      <c r="M20" s="114"/>
      <c r="N20" s="120"/>
      <c r="O20" s="116"/>
      <c r="P20" s="116"/>
      <c r="Q20" s="116"/>
      <c r="R20" s="117"/>
      <c r="S20" s="116"/>
      <c r="T20" s="118"/>
      <c r="U20" s="149">
        <f t="shared" si="11"/>
        <v>0</v>
      </c>
      <c r="V20" s="123"/>
      <c r="W20" s="156"/>
      <c r="X20" s="124"/>
      <c r="Y20" s="150">
        <f t="shared" si="2"/>
        <v>0</v>
      </c>
      <c r="Z20" s="155">
        <f t="shared" si="7"/>
        <v>0</v>
      </c>
      <c r="AA20" s="152">
        <f t="shared" si="3"/>
        <v>0</v>
      </c>
      <c r="AB20" s="50" t="str">
        <f t="shared" si="8"/>
        <v>F1Q</v>
      </c>
      <c r="AC20" s="50" t="s">
        <v>609</v>
      </c>
      <c r="AD20" s="41">
        <f>+IF(AND(OR(B20&lt;=$AG$4,U20=$U$6),B20&lt;15),ROUNDUP(AVERAGEIFS(Segédlet!$B$6:$B$19,Segédlet!$A$6:$A$19,"&gt;="&amp;$B20,Segédlet!$A$6:$A$19,"&lt;"&amp;($B20+$AE20)),0),0)</f>
        <v>0</v>
      </c>
      <c r="AE20" s="41">
        <f t="shared" si="4"/>
        <v>93</v>
      </c>
      <c r="AF20" s="41"/>
      <c r="AG20" s="41">
        <f>+IF(AD20&gt;0,INT(($AD$4-B20)/VLOOKUP($B$2,Segédlet!$A$23:$B$29,2,FALSE)),0)</f>
        <v>0</v>
      </c>
      <c r="AH20" s="47" t="str">
        <f t="shared" si="5"/>
        <v/>
      </c>
      <c r="AI20" s="39"/>
      <c r="AJ20" s="39">
        <f t="shared" si="12"/>
        <v>0</v>
      </c>
      <c r="AK20" s="209">
        <f t="shared" si="10"/>
        <v>0</v>
      </c>
    </row>
    <row r="21" spans="1:37" ht="15" hidden="1" customHeight="1">
      <c r="A21" s="235"/>
      <c r="B21" s="153" t="str">
        <f t="shared" si="0"/>
        <v/>
      </c>
      <c r="C21" s="154" t="str">
        <f t="shared" si="1"/>
        <v/>
      </c>
      <c r="D21" s="144"/>
      <c r="E21" s="145"/>
      <c r="F21" s="157"/>
      <c r="G21" s="147" t="str">
        <f t="shared" si="6"/>
        <v xml:space="preserve"> </v>
      </c>
      <c r="H21" s="148" t="str">
        <f>+IF(YEAR(Címlap!$B$5)-M21&gt;18,"","J")</f>
        <v/>
      </c>
      <c r="I21" s="121"/>
      <c r="J21" s="113"/>
      <c r="K21" s="175"/>
      <c r="L21" s="112"/>
      <c r="M21" s="114"/>
      <c r="N21" s="120"/>
      <c r="O21" s="116"/>
      <c r="P21" s="116"/>
      <c r="Q21" s="116"/>
      <c r="R21" s="117"/>
      <c r="S21" s="116"/>
      <c r="T21" s="118"/>
      <c r="U21" s="149">
        <f>SUM(N21:T21)</f>
        <v>0</v>
      </c>
      <c r="V21" s="123"/>
      <c r="W21" s="156"/>
      <c r="X21" s="124"/>
      <c r="Y21" s="150">
        <f t="shared" si="2"/>
        <v>0</v>
      </c>
      <c r="Z21" s="155">
        <f t="shared" si="7"/>
        <v>0</v>
      </c>
      <c r="AA21" s="152">
        <f t="shared" si="3"/>
        <v>0</v>
      </c>
      <c r="AB21" s="50" t="str">
        <f t="shared" si="8"/>
        <v>F1Q</v>
      </c>
      <c r="AC21" s="50" t="s">
        <v>609</v>
      </c>
      <c r="AD21" s="41">
        <f>+IF(AND(OR(B21&lt;=$AG$4,U21=$U$6),B21&lt;15),ROUNDUP(AVERAGEIFS(Segédlet!$B$6:$B$19,Segédlet!$A$6:$A$19,"&gt;="&amp;$B21,Segédlet!$A$6:$A$19,"&lt;"&amp;($B21+$AE21)),0),0)</f>
        <v>0</v>
      </c>
      <c r="AE21" s="41">
        <f t="shared" si="4"/>
        <v>93</v>
      </c>
      <c r="AF21" s="41"/>
      <c r="AG21" s="41">
        <f>+IF(AD21&gt;0,INT(($AD$4-B21)/VLOOKUP($B$2,Segédlet!$A$23:$B$29,2,FALSE)),0)</f>
        <v>0</v>
      </c>
      <c r="AH21" s="47" t="str">
        <f t="shared" si="5"/>
        <v/>
      </c>
      <c r="AI21" s="39"/>
      <c r="AJ21" s="39">
        <f t="shared" si="12"/>
        <v>0</v>
      </c>
      <c r="AK21" s="209">
        <f t="shared" si="10"/>
        <v>0</v>
      </c>
    </row>
    <row r="22" spans="1:37" ht="15" hidden="1" customHeight="1">
      <c r="A22" s="235"/>
      <c r="B22" s="153" t="str">
        <f t="shared" si="0"/>
        <v/>
      </c>
      <c r="C22" s="154" t="str">
        <f t="shared" si="1"/>
        <v/>
      </c>
      <c r="D22" s="144"/>
      <c r="E22" s="145"/>
      <c r="F22" s="157"/>
      <c r="G22" s="147" t="str">
        <f t="shared" si="6"/>
        <v xml:space="preserve"> </v>
      </c>
      <c r="H22" s="148" t="str">
        <f>+IF(YEAR(Címlap!$B$5)-M22&gt;18,"","J")</f>
        <v/>
      </c>
      <c r="I22" s="112"/>
      <c r="J22" s="113"/>
      <c r="K22" s="176"/>
      <c r="L22" s="119"/>
      <c r="M22" s="114"/>
      <c r="N22" s="120"/>
      <c r="O22" s="116"/>
      <c r="P22" s="116"/>
      <c r="Q22" s="116"/>
      <c r="R22" s="117"/>
      <c r="S22" s="116"/>
      <c r="T22" s="118"/>
      <c r="U22" s="149">
        <f>SUM(N22:T22)</f>
        <v>0</v>
      </c>
      <c r="V22" s="123"/>
      <c r="W22" s="156"/>
      <c r="X22" s="124"/>
      <c r="Y22" s="150">
        <f t="shared" si="2"/>
        <v>0</v>
      </c>
      <c r="Z22" s="155">
        <f t="shared" si="7"/>
        <v>0</v>
      </c>
      <c r="AA22" s="152">
        <f t="shared" si="3"/>
        <v>0</v>
      </c>
      <c r="AB22" s="50" t="str">
        <f t="shared" si="8"/>
        <v>F1Q</v>
      </c>
      <c r="AC22" s="50" t="s">
        <v>609</v>
      </c>
      <c r="AD22" s="41">
        <f>+IF(AND(OR(B22&lt;=$AG$4,U22=$U$6),B22&lt;15),ROUNDUP(AVERAGEIFS(Segédlet!$B$6:$B$19,Segédlet!$A$6:$A$19,"&gt;="&amp;$B22,Segédlet!$A$6:$A$19,"&lt;"&amp;($B22+$AE22)),0),0)</f>
        <v>0</v>
      </c>
      <c r="AE22" s="41">
        <f t="shared" si="4"/>
        <v>93</v>
      </c>
      <c r="AF22" s="41"/>
      <c r="AG22" s="41">
        <f>+IF(AD22&gt;0,INT(($AD$4-B22)/VLOOKUP($B$2,Segédlet!$A$23:$B$29,2,FALSE)),0)</f>
        <v>0</v>
      </c>
      <c r="AH22" s="47" t="str">
        <f t="shared" si="5"/>
        <v/>
      </c>
      <c r="AI22" s="39"/>
      <c r="AJ22" s="39">
        <f t="shared" si="12"/>
        <v>0</v>
      </c>
      <c r="AK22" s="209">
        <f t="shared" si="10"/>
        <v>0</v>
      </c>
    </row>
    <row r="23" spans="1:37" ht="15" hidden="1" customHeight="1">
      <c r="A23" s="235"/>
      <c r="B23" s="153" t="str">
        <f t="shared" si="0"/>
        <v/>
      </c>
      <c r="C23" s="154" t="str">
        <f t="shared" si="1"/>
        <v/>
      </c>
      <c r="D23" s="144"/>
      <c r="E23" s="145"/>
      <c r="F23" s="146"/>
      <c r="G23" s="147" t="str">
        <f t="shared" si="6"/>
        <v xml:space="preserve"> </v>
      </c>
      <c r="H23" s="148" t="str">
        <f>+IF(YEAR(Címlap!$B$5)-M23&gt;18,"","J")</f>
        <v/>
      </c>
      <c r="I23" s="158"/>
      <c r="J23" s="159"/>
      <c r="K23" s="178"/>
      <c r="L23" s="160"/>
      <c r="M23" s="160"/>
      <c r="N23" s="120"/>
      <c r="O23" s="116"/>
      <c r="P23" s="116"/>
      <c r="Q23" s="116"/>
      <c r="R23" s="117"/>
      <c r="S23" s="116"/>
      <c r="T23" s="118"/>
      <c r="U23" s="149">
        <f t="shared" ref="U23:U28" si="13">SUM(N23:T23)</f>
        <v>0</v>
      </c>
      <c r="V23" s="123"/>
      <c r="W23" s="156"/>
      <c r="X23" s="161"/>
      <c r="Y23" s="150">
        <f t="shared" si="2"/>
        <v>0</v>
      </c>
      <c r="Z23" s="155">
        <f t="shared" si="7"/>
        <v>0</v>
      </c>
      <c r="AA23" s="152">
        <f t="shared" si="3"/>
        <v>0</v>
      </c>
      <c r="AB23" s="50" t="str">
        <f t="shared" si="8"/>
        <v>F1Q</v>
      </c>
      <c r="AC23" s="50" t="s">
        <v>609</v>
      </c>
      <c r="AD23" s="41">
        <f>+IF(AND(OR(B23&lt;=$AG$4,U23=$U$6),B23&lt;15),ROUNDUP(AVERAGEIFS(Segédlet!$B$6:$B$19,Segédlet!$A$6:$A$19,"&gt;="&amp;$B23,Segédlet!$A$6:$A$19,"&lt;"&amp;($B23+$AE23)),0),0)</f>
        <v>0</v>
      </c>
      <c r="AE23" s="41">
        <f t="shared" si="4"/>
        <v>93</v>
      </c>
      <c r="AF23" s="41"/>
      <c r="AG23" s="41">
        <f>+IF(AD23&gt;0,INT(($AD$4-B23)/VLOOKUP($B$2,Segédlet!$A$23:$B$29,2,FALSE)),0)</f>
        <v>0</v>
      </c>
      <c r="AH23" s="47" t="str">
        <f t="shared" si="5"/>
        <v/>
      </c>
      <c r="AI23" s="39"/>
      <c r="AJ23" s="39">
        <f t="shared" si="12"/>
        <v>0</v>
      </c>
      <c r="AK23" s="209">
        <f t="shared" si="10"/>
        <v>0</v>
      </c>
    </row>
    <row r="24" spans="1:37" ht="15" hidden="1" customHeight="1">
      <c r="A24" s="235"/>
      <c r="B24" s="153" t="str">
        <f t="shared" si="0"/>
        <v/>
      </c>
      <c r="C24" s="154" t="str">
        <f t="shared" si="1"/>
        <v/>
      </c>
      <c r="D24" s="144"/>
      <c r="E24" s="145"/>
      <c r="F24" s="146"/>
      <c r="G24" s="147" t="str">
        <f t="shared" si="6"/>
        <v xml:space="preserve"> </v>
      </c>
      <c r="H24" s="148" t="str">
        <f>+IF(YEAR(Címlap!$B$5)-M24&gt;18,"","J")</f>
        <v/>
      </c>
      <c r="I24" s="158"/>
      <c r="J24" s="159"/>
      <c r="K24" s="178"/>
      <c r="L24" s="160"/>
      <c r="M24" s="160"/>
      <c r="N24" s="120"/>
      <c r="O24" s="116"/>
      <c r="P24" s="116"/>
      <c r="Q24" s="116"/>
      <c r="R24" s="117"/>
      <c r="S24" s="116"/>
      <c r="T24" s="118"/>
      <c r="U24" s="149">
        <f t="shared" si="13"/>
        <v>0</v>
      </c>
      <c r="V24" s="123"/>
      <c r="W24" s="156"/>
      <c r="X24" s="161"/>
      <c r="Y24" s="150">
        <f t="shared" si="2"/>
        <v>0</v>
      </c>
      <c r="Z24" s="155">
        <f t="shared" si="7"/>
        <v>0</v>
      </c>
      <c r="AA24" s="152">
        <f t="shared" si="3"/>
        <v>0</v>
      </c>
      <c r="AB24" s="50" t="str">
        <f t="shared" si="8"/>
        <v>F1Q</v>
      </c>
      <c r="AC24" s="50" t="s">
        <v>609</v>
      </c>
      <c r="AD24" s="41">
        <f>+IF(AND(OR(B24&lt;=$AG$4,U24=$U$6),B24&lt;15),ROUNDUP(AVERAGEIFS(Segédlet!$B$6:$B$19,Segédlet!$A$6:$A$19,"&gt;="&amp;$B24,Segédlet!$A$6:$A$19,"&lt;"&amp;($B24+$AE24)),0),0)</f>
        <v>0</v>
      </c>
      <c r="AE24" s="41">
        <f t="shared" si="4"/>
        <v>93</v>
      </c>
      <c r="AF24" s="41"/>
      <c r="AG24" s="41">
        <f>+IF(AD24&gt;0,INT(($AD$4-B24)/VLOOKUP($B$2,Segédlet!$A$23:$B$29,2,FALSE)),0)</f>
        <v>0</v>
      </c>
      <c r="AH24" s="47" t="str">
        <f t="shared" si="5"/>
        <v/>
      </c>
      <c r="AI24" s="39"/>
      <c r="AJ24" s="39">
        <f t="shared" si="12"/>
        <v>0</v>
      </c>
      <c r="AK24" s="209">
        <f t="shared" si="10"/>
        <v>0</v>
      </c>
    </row>
    <row r="25" spans="1:37" ht="15" hidden="1" customHeight="1">
      <c r="A25" s="235"/>
      <c r="B25" s="153" t="str">
        <f t="shared" si="0"/>
        <v/>
      </c>
      <c r="C25" s="154" t="str">
        <f t="shared" si="1"/>
        <v/>
      </c>
      <c r="D25" s="144"/>
      <c r="E25" s="145"/>
      <c r="F25" s="146"/>
      <c r="G25" s="147" t="str">
        <f t="shared" si="6"/>
        <v xml:space="preserve"> </v>
      </c>
      <c r="H25" s="148" t="str">
        <f>+IF(YEAR(Címlap!$B$5)-M25&gt;18,"","J")</f>
        <v/>
      </c>
      <c r="I25" s="158"/>
      <c r="J25" s="159"/>
      <c r="K25" s="178"/>
      <c r="L25" s="160"/>
      <c r="M25" s="160"/>
      <c r="N25" s="120"/>
      <c r="O25" s="116"/>
      <c r="P25" s="116"/>
      <c r="Q25" s="116"/>
      <c r="R25" s="117"/>
      <c r="S25" s="116"/>
      <c r="T25" s="118"/>
      <c r="U25" s="149">
        <f t="shared" si="13"/>
        <v>0</v>
      </c>
      <c r="V25" s="123"/>
      <c r="W25" s="156"/>
      <c r="X25" s="161"/>
      <c r="Y25" s="150">
        <f t="shared" si="2"/>
        <v>0</v>
      </c>
      <c r="Z25" s="155">
        <f t="shared" si="7"/>
        <v>0</v>
      </c>
      <c r="AA25" s="152">
        <f t="shared" si="3"/>
        <v>0</v>
      </c>
      <c r="AB25" s="50" t="str">
        <f t="shared" si="8"/>
        <v>F1Q</v>
      </c>
      <c r="AC25" s="50" t="s">
        <v>609</v>
      </c>
      <c r="AD25" s="41">
        <f>+IF(AND(OR(B25&lt;=$AG$4,U25=$U$6),B25&lt;15),ROUNDUP(AVERAGEIFS(Segédlet!$B$6:$B$19,Segédlet!$A$6:$A$19,"&gt;="&amp;$B25,Segédlet!$A$6:$A$19,"&lt;"&amp;($B25+$AE25)),0),0)</f>
        <v>0</v>
      </c>
      <c r="AE25" s="41">
        <f t="shared" si="4"/>
        <v>93</v>
      </c>
      <c r="AF25" s="41"/>
      <c r="AG25" s="41">
        <f>+IF(AD25&gt;0,INT(($AD$4-B25)/VLOOKUP($B$2,Segédlet!$A$23:$B$29,2,FALSE)),0)</f>
        <v>0</v>
      </c>
      <c r="AH25" s="47" t="str">
        <f t="shared" si="5"/>
        <v/>
      </c>
      <c r="AI25" s="39"/>
      <c r="AJ25" s="39">
        <f t="shared" si="12"/>
        <v>0</v>
      </c>
      <c r="AK25" s="209">
        <f t="shared" si="10"/>
        <v>0</v>
      </c>
    </row>
    <row r="26" spans="1:37" ht="15" hidden="1" customHeight="1">
      <c r="A26" s="235"/>
      <c r="B26" s="153" t="str">
        <f t="shared" si="0"/>
        <v/>
      </c>
      <c r="C26" s="154" t="str">
        <f t="shared" si="1"/>
        <v/>
      </c>
      <c r="D26" s="144"/>
      <c r="E26" s="145"/>
      <c r="F26" s="146"/>
      <c r="G26" s="147" t="str">
        <f t="shared" si="6"/>
        <v xml:space="preserve"> </v>
      </c>
      <c r="H26" s="148" t="str">
        <f>+IF(YEAR(Címlap!$B$5)-M26&gt;18,"","J")</f>
        <v/>
      </c>
      <c r="I26" s="158"/>
      <c r="J26" s="159"/>
      <c r="K26" s="178"/>
      <c r="L26" s="160"/>
      <c r="M26" s="160"/>
      <c r="N26" s="120"/>
      <c r="O26" s="116"/>
      <c r="P26" s="116"/>
      <c r="Q26" s="116"/>
      <c r="R26" s="117"/>
      <c r="S26" s="116"/>
      <c r="T26" s="118"/>
      <c r="U26" s="149">
        <f t="shared" si="13"/>
        <v>0</v>
      </c>
      <c r="V26" s="123"/>
      <c r="W26" s="156"/>
      <c r="X26" s="161"/>
      <c r="Y26" s="150">
        <f t="shared" si="2"/>
        <v>0</v>
      </c>
      <c r="Z26" s="155">
        <f t="shared" si="7"/>
        <v>0</v>
      </c>
      <c r="AA26" s="152">
        <f t="shared" si="3"/>
        <v>0</v>
      </c>
      <c r="AB26" s="50" t="str">
        <f t="shared" si="8"/>
        <v>F1Q</v>
      </c>
      <c r="AC26" s="50" t="s">
        <v>609</v>
      </c>
      <c r="AD26" s="41">
        <f>+IF(AND(OR(B26&lt;=$AG$4,U26=$U$6),B26&lt;15),ROUNDUP(AVERAGEIFS(Segédlet!$B$6:$B$19,Segédlet!$A$6:$A$19,"&gt;="&amp;$B26,Segédlet!$A$6:$A$19,"&lt;"&amp;($B26+$AE26)),0),0)</f>
        <v>0</v>
      </c>
      <c r="AE26" s="41">
        <f t="shared" si="4"/>
        <v>93</v>
      </c>
      <c r="AF26" s="41"/>
      <c r="AG26" s="41">
        <f>+IF(AD26&gt;0,INT(($AD$4-B26)/VLOOKUP($B$2,Segédlet!$A$23:$B$29,2,FALSE)),0)</f>
        <v>0</v>
      </c>
      <c r="AH26" s="47" t="str">
        <f t="shared" si="5"/>
        <v/>
      </c>
      <c r="AI26" s="39"/>
      <c r="AJ26" s="39">
        <f t="shared" si="12"/>
        <v>0</v>
      </c>
      <c r="AK26" s="209">
        <f t="shared" si="10"/>
        <v>0</v>
      </c>
    </row>
    <row r="27" spans="1:37" ht="15" hidden="1" customHeight="1">
      <c r="A27" s="235"/>
      <c r="B27" s="153" t="str">
        <f t="shared" si="0"/>
        <v/>
      </c>
      <c r="C27" s="154" t="str">
        <f t="shared" si="1"/>
        <v/>
      </c>
      <c r="D27" s="144"/>
      <c r="E27" s="145"/>
      <c r="F27" s="146"/>
      <c r="G27" s="147" t="str">
        <f t="shared" si="6"/>
        <v xml:space="preserve"> </v>
      </c>
      <c r="H27" s="148" t="str">
        <f>+IF(YEAR(Címlap!$B$5)-M27&gt;18,"","J")</f>
        <v/>
      </c>
      <c r="I27" s="158"/>
      <c r="J27" s="159"/>
      <c r="K27" s="178"/>
      <c r="L27" s="160"/>
      <c r="M27" s="160"/>
      <c r="N27" s="120"/>
      <c r="O27" s="116"/>
      <c r="P27" s="116"/>
      <c r="Q27" s="116"/>
      <c r="R27" s="117"/>
      <c r="S27" s="116"/>
      <c r="T27" s="118"/>
      <c r="U27" s="149">
        <f t="shared" si="13"/>
        <v>0</v>
      </c>
      <c r="V27" s="123"/>
      <c r="W27" s="156"/>
      <c r="X27" s="161"/>
      <c r="Y27" s="150">
        <f t="shared" si="2"/>
        <v>0</v>
      </c>
      <c r="Z27" s="155">
        <f t="shared" si="7"/>
        <v>0</v>
      </c>
      <c r="AA27" s="152">
        <f t="shared" si="3"/>
        <v>0</v>
      </c>
      <c r="AB27" s="50" t="str">
        <f t="shared" si="8"/>
        <v>F1Q</v>
      </c>
      <c r="AC27" s="50" t="s">
        <v>609</v>
      </c>
      <c r="AD27" s="41">
        <f>+IF(AND(OR(B27&lt;=$AG$4,U27=$U$6),B27&lt;15),ROUNDUP(AVERAGEIFS(Segédlet!$B$6:$B$19,Segédlet!$A$6:$A$19,"&gt;="&amp;$B27,Segédlet!$A$6:$A$19,"&lt;"&amp;($B27+$AE27)),0),0)</f>
        <v>0</v>
      </c>
      <c r="AE27" s="41">
        <f t="shared" si="4"/>
        <v>93</v>
      </c>
      <c r="AF27" s="41"/>
      <c r="AG27" s="41">
        <f>+IF(AD27&gt;0,INT(($AD$4-B27)/VLOOKUP($B$2,Segédlet!$A$23:$B$29,2,FALSE)),0)</f>
        <v>0</v>
      </c>
      <c r="AH27" s="47" t="str">
        <f t="shared" si="5"/>
        <v/>
      </c>
      <c r="AI27" s="39"/>
      <c r="AJ27" s="39">
        <f t="shared" si="12"/>
        <v>0</v>
      </c>
      <c r="AK27" s="209">
        <f t="shared" si="10"/>
        <v>0</v>
      </c>
    </row>
    <row r="28" spans="1:37" ht="15" hidden="1" customHeight="1">
      <c r="A28" s="235"/>
      <c r="B28" s="153" t="str">
        <f t="shared" si="0"/>
        <v/>
      </c>
      <c r="C28" s="154" t="str">
        <f t="shared" si="1"/>
        <v/>
      </c>
      <c r="D28" s="144"/>
      <c r="E28" s="145"/>
      <c r="F28" s="146"/>
      <c r="G28" s="147" t="str">
        <f t="shared" si="6"/>
        <v xml:space="preserve"> </v>
      </c>
      <c r="H28" s="148" t="str">
        <f>+IF(YEAR(Címlap!$B$5)-M28&gt;18,"","J")</f>
        <v/>
      </c>
      <c r="I28" s="158"/>
      <c r="J28" s="159"/>
      <c r="K28" s="178"/>
      <c r="L28" s="160"/>
      <c r="M28" s="160"/>
      <c r="N28" s="120"/>
      <c r="O28" s="116"/>
      <c r="P28" s="116"/>
      <c r="Q28" s="116"/>
      <c r="R28" s="117"/>
      <c r="S28" s="116"/>
      <c r="T28" s="118"/>
      <c r="U28" s="149">
        <f t="shared" si="13"/>
        <v>0</v>
      </c>
      <c r="V28" s="123"/>
      <c r="W28" s="156"/>
      <c r="X28" s="161"/>
      <c r="Y28" s="150">
        <f t="shared" si="2"/>
        <v>0</v>
      </c>
      <c r="Z28" s="155">
        <f t="shared" si="7"/>
        <v>0</v>
      </c>
      <c r="AA28" s="152">
        <f t="shared" si="3"/>
        <v>0</v>
      </c>
      <c r="AB28" s="50" t="str">
        <f t="shared" si="8"/>
        <v>F1Q</v>
      </c>
      <c r="AC28" s="50" t="s">
        <v>609</v>
      </c>
      <c r="AD28" s="41">
        <f>+IF(AND(OR(B28&lt;=$AG$4,U28=$U$6),B28&lt;15),ROUNDUP(AVERAGEIFS(Segédlet!$B$6:$B$19,Segédlet!$A$6:$A$19,"&gt;="&amp;$B28,Segédlet!$A$6:$A$19,"&lt;"&amp;($B28+$AE28)),0),0)</f>
        <v>0</v>
      </c>
      <c r="AE28" s="41">
        <f t="shared" si="4"/>
        <v>93</v>
      </c>
      <c r="AF28" s="41"/>
      <c r="AG28" s="41">
        <f>+IF(AD28&gt;0,INT(($AD$4-B28)/VLOOKUP($B$2,Segédlet!$A$23:$B$29,2,FALSE)),0)</f>
        <v>0</v>
      </c>
      <c r="AH28" s="47" t="str">
        <f t="shared" si="5"/>
        <v/>
      </c>
      <c r="AI28" s="39"/>
      <c r="AJ28" s="39">
        <f t="shared" si="12"/>
        <v>0</v>
      </c>
      <c r="AK28" s="209">
        <f t="shared" si="10"/>
        <v>0</v>
      </c>
    </row>
    <row r="29" spans="1:37" ht="15" hidden="1" customHeight="1">
      <c r="A29" s="235"/>
      <c r="B29" s="153" t="str">
        <f t="shared" si="0"/>
        <v/>
      </c>
      <c r="C29" s="154" t="str">
        <f t="shared" si="1"/>
        <v/>
      </c>
      <c r="D29" s="144"/>
      <c r="E29" s="145"/>
      <c r="F29" s="146"/>
      <c r="G29" s="147" t="str">
        <f t="shared" si="6"/>
        <v xml:space="preserve"> </v>
      </c>
      <c r="H29" s="148" t="str">
        <f>+IF(YEAR(Címlap!$B$5)-M29&gt;18,"","J")</f>
        <v/>
      </c>
      <c r="I29" s="158"/>
      <c r="J29" s="159"/>
      <c r="K29" s="178"/>
      <c r="L29" s="162"/>
      <c r="M29" s="162"/>
      <c r="N29" s="120"/>
      <c r="O29" s="116"/>
      <c r="P29" s="116"/>
      <c r="Q29" s="116"/>
      <c r="R29" s="117"/>
      <c r="S29" s="116"/>
      <c r="T29" s="118"/>
      <c r="U29" s="149">
        <f t="shared" si="11"/>
        <v>0</v>
      </c>
      <c r="V29" s="123"/>
      <c r="W29" s="156"/>
      <c r="X29" s="161"/>
      <c r="Y29" s="150">
        <f t="shared" si="2"/>
        <v>0</v>
      </c>
      <c r="Z29" s="155">
        <f t="shared" si="7"/>
        <v>0</v>
      </c>
      <c r="AA29" s="152">
        <f t="shared" si="3"/>
        <v>0</v>
      </c>
      <c r="AB29" s="50" t="str">
        <f t="shared" si="8"/>
        <v>F1Q</v>
      </c>
      <c r="AC29" s="50" t="s">
        <v>609</v>
      </c>
      <c r="AD29" s="41">
        <f>+IF(AND(OR(B29&lt;=$AG$4,U29=$U$6),B29&lt;15),ROUNDUP(AVERAGEIFS(Segédlet!$B$6:$B$19,Segédlet!$A$6:$A$19,"&gt;="&amp;$B29,Segédlet!$A$6:$A$19,"&lt;"&amp;($B29+$AE29)),0),0)</f>
        <v>0</v>
      </c>
      <c r="AE29" s="41">
        <f t="shared" si="4"/>
        <v>93</v>
      </c>
      <c r="AF29" s="41"/>
      <c r="AG29" s="41">
        <f>+IF(AD29&gt;0,INT(($AD$4-B29)/VLOOKUP($B$2,Segédlet!$A$23:$B$29,2,FALSE)),0)</f>
        <v>0</v>
      </c>
      <c r="AH29" s="47" t="str">
        <f t="shared" si="5"/>
        <v/>
      </c>
      <c r="AI29" s="39"/>
      <c r="AJ29" s="39">
        <f t="shared" si="12"/>
        <v>0</v>
      </c>
      <c r="AK29" s="209">
        <f t="shared" si="10"/>
        <v>0</v>
      </c>
    </row>
    <row r="30" spans="1:37" ht="15" hidden="1" customHeight="1">
      <c r="A30" s="235"/>
      <c r="B30" s="153" t="str">
        <f t="shared" si="0"/>
        <v/>
      </c>
      <c r="C30" s="154" t="str">
        <f t="shared" si="1"/>
        <v/>
      </c>
      <c r="D30" s="144"/>
      <c r="E30" s="145"/>
      <c r="F30" s="146"/>
      <c r="G30" s="147" t="str">
        <f t="shared" si="6"/>
        <v xml:space="preserve"> </v>
      </c>
      <c r="H30" s="148" t="str">
        <f>+IF(YEAR(Címlap!$B$5)-M30&gt;18,"","J")</f>
        <v/>
      </c>
      <c r="I30" s="158"/>
      <c r="J30" s="159"/>
      <c r="K30" s="178"/>
      <c r="L30" s="162"/>
      <c r="M30" s="162"/>
      <c r="N30" s="120"/>
      <c r="O30" s="116"/>
      <c r="P30" s="116"/>
      <c r="Q30" s="116"/>
      <c r="R30" s="117"/>
      <c r="S30" s="116"/>
      <c r="T30" s="118"/>
      <c r="U30" s="149">
        <f t="shared" si="11"/>
        <v>0</v>
      </c>
      <c r="V30" s="123"/>
      <c r="W30" s="156"/>
      <c r="X30" s="161"/>
      <c r="Y30" s="150">
        <f t="shared" si="2"/>
        <v>0</v>
      </c>
      <c r="Z30" s="155">
        <f t="shared" si="7"/>
        <v>0</v>
      </c>
      <c r="AA30" s="152">
        <f t="shared" si="3"/>
        <v>0</v>
      </c>
      <c r="AB30" s="50" t="str">
        <f t="shared" si="8"/>
        <v>F1Q</v>
      </c>
      <c r="AC30" s="50" t="s">
        <v>609</v>
      </c>
      <c r="AD30" s="41">
        <f>+IF(AND(OR(B30&lt;=$AG$4,U30=$U$6),B30&lt;15),ROUNDUP(AVERAGEIFS(Segédlet!$B$6:$B$19,Segédlet!$A$6:$A$19,"&gt;="&amp;$B30,Segédlet!$A$6:$A$19,"&lt;"&amp;($B30+$AE30)),0),0)</f>
        <v>0</v>
      </c>
      <c r="AE30" s="41">
        <f t="shared" si="4"/>
        <v>93</v>
      </c>
      <c r="AF30" s="41"/>
      <c r="AG30" s="41">
        <f>+IF(AD30&gt;0,INT(($AD$4-B30)/VLOOKUP($B$2,Segédlet!$A$23:$B$29,2,FALSE)),0)</f>
        <v>0</v>
      </c>
      <c r="AH30" s="47" t="str">
        <f t="shared" si="5"/>
        <v/>
      </c>
      <c r="AI30" s="39"/>
      <c r="AJ30" s="39">
        <f t="shared" si="12"/>
        <v>0</v>
      </c>
      <c r="AK30" s="209">
        <f t="shared" si="10"/>
        <v>0</v>
      </c>
    </row>
    <row r="31" spans="1:37" ht="15" hidden="1" customHeight="1">
      <c r="A31" s="235"/>
      <c r="B31" s="153" t="str">
        <f t="shared" si="0"/>
        <v/>
      </c>
      <c r="C31" s="154" t="str">
        <f t="shared" si="1"/>
        <v/>
      </c>
      <c r="D31" s="144"/>
      <c r="E31" s="145"/>
      <c r="F31" s="146"/>
      <c r="G31" s="147" t="str">
        <f t="shared" si="6"/>
        <v xml:space="preserve"> </v>
      </c>
      <c r="H31" s="148" t="str">
        <f>+IF(YEAR(Címlap!$B$5)-M31&gt;18,"","J")</f>
        <v/>
      </c>
      <c r="I31" s="158"/>
      <c r="J31" s="159"/>
      <c r="K31" s="178"/>
      <c r="L31" s="162"/>
      <c r="M31" s="162"/>
      <c r="N31" s="120"/>
      <c r="O31" s="116"/>
      <c r="P31" s="116"/>
      <c r="Q31" s="116"/>
      <c r="R31" s="117"/>
      <c r="S31" s="116"/>
      <c r="T31" s="118"/>
      <c r="U31" s="149">
        <f t="shared" si="11"/>
        <v>0</v>
      </c>
      <c r="V31" s="123"/>
      <c r="W31" s="156"/>
      <c r="X31" s="161"/>
      <c r="Y31" s="150">
        <f t="shared" si="2"/>
        <v>0</v>
      </c>
      <c r="Z31" s="155">
        <f t="shared" si="7"/>
        <v>0</v>
      </c>
      <c r="AA31" s="152">
        <f t="shared" si="3"/>
        <v>0</v>
      </c>
      <c r="AB31" s="50" t="str">
        <f t="shared" si="8"/>
        <v>F1Q</v>
      </c>
      <c r="AC31" s="50" t="s">
        <v>609</v>
      </c>
      <c r="AD31" s="41">
        <f>+IF(AND(OR(B31&lt;=$AG$4,U31=$U$6),B31&lt;15),ROUNDUP(AVERAGEIFS(Segédlet!$B$6:$B$19,Segédlet!$A$6:$A$19,"&gt;="&amp;$B31,Segédlet!$A$6:$A$19,"&lt;"&amp;($B31+$AE31)),0),0)</f>
        <v>0</v>
      </c>
      <c r="AE31" s="41">
        <f t="shared" si="4"/>
        <v>93</v>
      </c>
      <c r="AF31" s="41"/>
      <c r="AG31" s="41">
        <f>+IF(AD31&gt;0,INT(($AD$4-B31)/VLOOKUP($B$2,Segédlet!$A$23:$B$29,2,FALSE)),0)</f>
        <v>0</v>
      </c>
      <c r="AH31" s="47" t="str">
        <f t="shared" si="5"/>
        <v/>
      </c>
      <c r="AI31" s="39"/>
      <c r="AJ31" s="39">
        <f t="shared" si="12"/>
        <v>0</v>
      </c>
      <c r="AK31" s="209">
        <f t="shared" si="10"/>
        <v>0</v>
      </c>
    </row>
    <row r="32" spans="1:37" ht="15" hidden="1" customHeight="1">
      <c r="A32" s="235"/>
      <c r="B32" s="153" t="str">
        <f t="shared" si="0"/>
        <v/>
      </c>
      <c r="C32" s="154" t="str">
        <f t="shared" si="1"/>
        <v/>
      </c>
      <c r="D32" s="144"/>
      <c r="E32" s="145"/>
      <c r="F32" s="146"/>
      <c r="G32" s="147" t="str">
        <f t="shared" si="6"/>
        <v xml:space="preserve"> </v>
      </c>
      <c r="H32" s="148" t="str">
        <f>+IF(YEAR(Címlap!$B$5)-M32&gt;18,"","J")</f>
        <v/>
      </c>
      <c r="I32" s="158"/>
      <c r="J32" s="159"/>
      <c r="K32" s="178"/>
      <c r="L32" s="162"/>
      <c r="M32" s="162"/>
      <c r="N32" s="120"/>
      <c r="O32" s="116"/>
      <c r="P32" s="116"/>
      <c r="Q32" s="116"/>
      <c r="R32" s="117"/>
      <c r="S32" s="116"/>
      <c r="T32" s="118"/>
      <c r="U32" s="149">
        <f t="shared" si="11"/>
        <v>0</v>
      </c>
      <c r="V32" s="123"/>
      <c r="W32" s="156"/>
      <c r="X32" s="161"/>
      <c r="Y32" s="150">
        <f t="shared" si="2"/>
        <v>0</v>
      </c>
      <c r="Z32" s="155">
        <f t="shared" si="7"/>
        <v>0</v>
      </c>
      <c r="AA32" s="152">
        <f t="shared" si="3"/>
        <v>0</v>
      </c>
      <c r="AB32" s="50" t="str">
        <f t="shared" si="8"/>
        <v>F1Q</v>
      </c>
      <c r="AC32" s="50" t="s">
        <v>609</v>
      </c>
      <c r="AD32" s="41">
        <f>+IF(AND(OR(B32&lt;=$AG$4,U32=$U$6),B32&lt;15),ROUNDUP(AVERAGEIFS(Segédlet!$B$6:$B$19,Segédlet!$A$6:$A$19,"&gt;="&amp;$B32,Segédlet!$A$6:$A$19,"&lt;"&amp;($B32+$AE32)),0),0)</f>
        <v>0</v>
      </c>
      <c r="AE32" s="41">
        <f t="shared" si="4"/>
        <v>93</v>
      </c>
      <c r="AF32" s="41"/>
      <c r="AG32" s="41">
        <f>+IF(AD32&gt;0,INT(($AD$4-B32)/VLOOKUP($B$2,Segédlet!$A$23:$B$29,2,FALSE)),0)</f>
        <v>0</v>
      </c>
      <c r="AH32" s="47" t="str">
        <f t="shared" si="5"/>
        <v/>
      </c>
      <c r="AI32" s="39"/>
      <c r="AJ32" s="39">
        <f t="shared" si="12"/>
        <v>0</v>
      </c>
      <c r="AK32" s="209">
        <f t="shared" si="10"/>
        <v>0</v>
      </c>
    </row>
    <row r="33" spans="1:37" ht="15" hidden="1" customHeight="1">
      <c r="A33" s="235"/>
      <c r="B33" s="153" t="str">
        <f t="shared" si="0"/>
        <v/>
      </c>
      <c r="C33" s="154" t="str">
        <f t="shared" si="1"/>
        <v/>
      </c>
      <c r="D33" s="144"/>
      <c r="E33" s="145"/>
      <c r="F33" s="146"/>
      <c r="G33" s="147" t="str">
        <f t="shared" si="6"/>
        <v xml:space="preserve"> </v>
      </c>
      <c r="H33" s="148" t="str">
        <f>+IF(YEAR(Címlap!$B$5)-M33&gt;18,"","J")</f>
        <v/>
      </c>
      <c r="I33" s="158"/>
      <c r="J33" s="159"/>
      <c r="K33" s="178"/>
      <c r="L33" s="162"/>
      <c r="M33" s="162"/>
      <c r="N33" s="120"/>
      <c r="O33" s="116"/>
      <c r="P33" s="116"/>
      <c r="Q33" s="116"/>
      <c r="R33" s="117"/>
      <c r="S33" s="116"/>
      <c r="T33" s="118"/>
      <c r="U33" s="149">
        <f t="shared" si="11"/>
        <v>0</v>
      </c>
      <c r="V33" s="123"/>
      <c r="W33" s="156"/>
      <c r="X33" s="161"/>
      <c r="Y33" s="150">
        <f t="shared" si="2"/>
        <v>0</v>
      </c>
      <c r="Z33" s="155">
        <f t="shared" si="7"/>
        <v>0</v>
      </c>
      <c r="AA33" s="152">
        <f t="shared" si="3"/>
        <v>0</v>
      </c>
      <c r="AB33" s="50" t="str">
        <f t="shared" si="8"/>
        <v>F1Q</v>
      </c>
      <c r="AC33" s="50" t="s">
        <v>609</v>
      </c>
      <c r="AD33" s="41">
        <f>+IF(AND(OR(B33&lt;=$AG$4,U33=$U$6),B33&lt;15),ROUNDUP(AVERAGEIFS(Segédlet!$B$6:$B$19,Segédlet!$A$6:$A$19,"&gt;="&amp;$B33,Segédlet!$A$6:$A$19,"&lt;"&amp;($B33+$AE33)),0),0)</f>
        <v>0</v>
      </c>
      <c r="AE33" s="41">
        <f t="shared" si="4"/>
        <v>93</v>
      </c>
      <c r="AF33" s="41"/>
      <c r="AG33" s="41">
        <f>+IF(AD33&gt;0,INT(($AD$4-B33)/VLOOKUP($B$2,Segédlet!$A$23:$B$29,2,FALSE)),0)</f>
        <v>0</v>
      </c>
      <c r="AH33" s="47" t="str">
        <f t="shared" si="5"/>
        <v/>
      </c>
      <c r="AI33" s="39"/>
      <c r="AJ33" s="39">
        <f t="shared" si="12"/>
        <v>0</v>
      </c>
      <c r="AK33" s="209">
        <f t="shared" si="10"/>
        <v>0</v>
      </c>
    </row>
    <row r="34" spans="1:37" ht="15" hidden="1" customHeight="1">
      <c r="A34" s="235"/>
      <c r="B34" s="153" t="str">
        <f t="shared" si="0"/>
        <v/>
      </c>
      <c r="C34" s="154" t="str">
        <f t="shared" si="1"/>
        <v/>
      </c>
      <c r="D34" s="144"/>
      <c r="E34" s="145"/>
      <c r="F34" s="146"/>
      <c r="G34" s="147" t="str">
        <f t="shared" si="6"/>
        <v xml:space="preserve"> </v>
      </c>
      <c r="H34" s="148" t="str">
        <f>+IF(YEAR(Címlap!$B$5)-M34&gt;18,"","J")</f>
        <v/>
      </c>
      <c r="I34" s="158"/>
      <c r="J34" s="159"/>
      <c r="K34" s="178"/>
      <c r="L34" s="162"/>
      <c r="M34" s="162"/>
      <c r="N34" s="120"/>
      <c r="O34" s="116"/>
      <c r="P34" s="116"/>
      <c r="Q34" s="116"/>
      <c r="R34" s="117"/>
      <c r="S34" s="116"/>
      <c r="T34" s="118"/>
      <c r="U34" s="149">
        <f t="shared" si="11"/>
        <v>0</v>
      </c>
      <c r="V34" s="123"/>
      <c r="W34" s="156"/>
      <c r="X34" s="161"/>
      <c r="Y34" s="150">
        <f t="shared" si="2"/>
        <v>0</v>
      </c>
      <c r="Z34" s="155">
        <f t="shared" si="7"/>
        <v>0</v>
      </c>
      <c r="AA34" s="152">
        <f t="shared" si="3"/>
        <v>0</v>
      </c>
      <c r="AB34" s="50" t="str">
        <f t="shared" si="8"/>
        <v>F1Q</v>
      </c>
      <c r="AC34" s="50" t="s">
        <v>609</v>
      </c>
      <c r="AD34" s="41">
        <f>+IF(AND(OR(B34&lt;=$AG$4,U34=$U$6),B34&lt;15),ROUNDUP(AVERAGEIFS(Segédlet!$B$6:$B$19,Segédlet!$A$6:$A$19,"&gt;="&amp;$B34,Segédlet!$A$6:$A$19,"&lt;"&amp;($B34+$AE34)),0),0)</f>
        <v>0</v>
      </c>
      <c r="AE34" s="41">
        <f t="shared" si="4"/>
        <v>93</v>
      </c>
      <c r="AF34" s="41"/>
      <c r="AG34" s="41">
        <f>+IF(AD34&gt;0,INT(($AD$4-B34)/VLOOKUP($B$2,Segédlet!$A$23:$B$29,2,FALSE)),0)</f>
        <v>0</v>
      </c>
      <c r="AH34" s="47" t="str">
        <f t="shared" si="5"/>
        <v/>
      </c>
      <c r="AI34" s="39"/>
      <c r="AJ34" s="39">
        <f t="shared" si="12"/>
        <v>0</v>
      </c>
      <c r="AK34" s="209">
        <f t="shared" si="10"/>
        <v>0</v>
      </c>
    </row>
    <row r="35" spans="1:37" ht="15" hidden="1" customHeight="1">
      <c r="A35" s="235"/>
      <c r="B35" s="153" t="str">
        <f t="shared" si="0"/>
        <v/>
      </c>
      <c r="C35" s="154" t="str">
        <f t="shared" si="1"/>
        <v/>
      </c>
      <c r="D35" s="144"/>
      <c r="E35" s="145"/>
      <c r="F35" s="146"/>
      <c r="G35" s="147" t="str">
        <f t="shared" si="6"/>
        <v xml:space="preserve"> </v>
      </c>
      <c r="H35" s="148" t="str">
        <f>+IF(YEAR(Címlap!$B$5)-M35&gt;18,"","J")</f>
        <v/>
      </c>
      <c r="I35" s="158"/>
      <c r="J35" s="159"/>
      <c r="K35" s="178"/>
      <c r="L35" s="162"/>
      <c r="M35" s="162"/>
      <c r="N35" s="120"/>
      <c r="O35" s="116"/>
      <c r="P35" s="116"/>
      <c r="Q35" s="116"/>
      <c r="R35" s="117"/>
      <c r="S35" s="116"/>
      <c r="T35" s="118"/>
      <c r="U35" s="149">
        <f t="shared" si="11"/>
        <v>0</v>
      </c>
      <c r="V35" s="123"/>
      <c r="W35" s="156"/>
      <c r="X35" s="161"/>
      <c r="Y35" s="150">
        <f t="shared" si="2"/>
        <v>0</v>
      </c>
      <c r="Z35" s="155">
        <f t="shared" si="7"/>
        <v>0</v>
      </c>
      <c r="AA35" s="152">
        <f t="shared" si="3"/>
        <v>0</v>
      </c>
      <c r="AB35" s="50" t="str">
        <f t="shared" si="8"/>
        <v>F1Q</v>
      </c>
      <c r="AC35" s="50" t="s">
        <v>609</v>
      </c>
      <c r="AD35" s="41">
        <f>+IF(AND(OR(B35&lt;=$AG$4,U35=$U$6),B35&lt;15),ROUNDUP(AVERAGEIFS(Segédlet!$B$6:$B$19,Segédlet!$A$6:$A$19,"&gt;="&amp;$B35,Segédlet!$A$6:$A$19,"&lt;"&amp;($B35+$AE35)),0),0)</f>
        <v>0</v>
      </c>
      <c r="AE35" s="41">
        <f t="shared" si="4"/>
        <v>93</v>
      </c>
      <c r="AF35" s="41"/>
      <c r="AG35" s="41">
        <f>+IF(AD35&gt;0,INT(($AD$4-B35)/VLOOKUP($B$2,Segédlet!$A$23:$B$29,2,FALSE)),0)</f>
        <v>0</v>
      </c>
      <c r="AH35" s="47" t="str">
        <f t="shared" si="5"/>
        <v/>
      </c>
      <c r="AI35" s="39"/>
      <c r="AJ35" s="39">
        <f t="shared" si="12"/>
        <v>0</v>
      </c>
      <c r="AK35" s="209">
        <f t="shared" si="10"/>
        <v>0</v>
      </c>
    </row>
    <row r="36" spans="1:37" ht="15" hidden="1" customHeight="1">
      <c r="A36" s="235"/>
      <c r="B36" s="153" t="str">
        <f t="shared" si="0"/>
        <v/>
      </c>
      <c r="C36" s="154" t="str">
        <f t="shared" si="1"/>
        <v/>
      </c>
      <c r="D36" s="144"/>
      <c r="E36" s="145"/>
      <c r="F36" s="146"/>
      <c r="G36" s="147" t="str">
        <f t="shared" si="6"/>
        <v xml:space="preserve"> </v>
      </c>
      <c r="H36" s="148" t="str">
        <f>+IF(YEAR(Címlap!$B$5)-M36&gt;18,"","J")</f>
        <v/>
      </c>
      <c r="I36" s="158"/>
      <c r="J36" s="159"/>
      <c r="K36" s="178"/>
      <c r="L36" s="162"/>
      <c r="M36" s="162"/>
      <c r="N36" s="120"/>
      <c r="O36" s="116"/>
      <c r="P36" s="116"/>
      <c r="Q36" s="116"/>
      <c r="R36" s="117"/>
      <c r="S36" s="116"/>
      <c r="T36" s="118"/>
      <c r="U36" s="149">
        <f t="shared" si="11"/>
        <v>0</v>
      </c>
      <c r="V36" s="123"/>
      <c r="W36" s="156"/>
      <c r="X36" s="161"/>
      <c r="Y36" s="150">
        <f t="shared" si="2"/>
        <v>0</v>
      </c>
      <c r="Z36" s="155">
        <f t="shared" si="7"/>
        <v>0</v>
      </c>
      <c r="AA36" s="152">
        <f t="shared" si="3"/>
        <v>0</v>
      </c>
      <c r="AB36" s="50" t="str">
        <f t="shared" si="8"/>
        <v>F1Q</v>
      </c>
      <c r="AC36" s="50" t="s">
        <v>609</v>
      </c>
      <c r="AD36" s="41">
        <f>+IF(AND(OR(B36&lt;=$AG$4,U36=$U$6),B36&lt;15),ROUNDUP(AVERAGEIFS(Segédlet!$B$6:$B$19,Segédlet!$A$6:$A$19,"&gt;="&amp;$B36,Segédlet!$A$6:$A$19,"&lt;"&amp;($B36+$AE36)),0),0)</f>
        <v>0</v>
      </c>
      <c r="AE36" s="41">
        <f t="shared" si="4"/>
        <v>93</v>
      </c>
      <c r="AF36" s="41"/>
      <c r="AG36" s="41">
        <f>+IF(AD36&gt;0,INT(($AD$4-B36)/VLOOKUP($B$2,Segédlet!$A$23:$B$29,2,FALSE)),0)</f>
        <v>0</v>
      </c>
      <c r="AH36" s="47" t="str">
        <f t="shared" si="5"/>
        <v/>
      </c>
      <c r="AI36" s="39"/>
      <c r="AJ36" s="39">
        <f t="shared" si="12"/>
        <v>0</v>
      </c>
      <c r="AK36" s="209">
        <f t="shared" si="10"/>
        <v>0</v>
      </c>
    </row>
    <row r="37" spans="1:37" ht="15" hidden="1" customHeight="1">
      <c r="A37" s="235"/>
      <c r="B37" s="153" t="str">
        <f t="shared" si="0"/>
        <v/>
      </c>
      <c r="C37" s="154" t="str">
        <f t="shared" si="1"/>
        <v/>
      </c>
      <c r="D37" s="144"/>
      <c r="E37" s="145"/>
      <c r="F37" s="146"/>
      <c r="G37" s="147" t="str">
        <f t="shared" si="6"/>
        <v xml:space="preserve"> </v>
      </c>
      <c r="H37" s="148" t="str">
        <f>+IF(YEAR(Címlap!$B$5)-M37&gt;18,"","J")</f>
        <v/>
      </c>
      <c r="I37" s="158"/>
      <c r="J37" s="159"/>
      <c r="K37" s="178"/>
      <c r="L37" s="162"/>
      <c r="M37" s="162"/>
      <c r="N37" s="120"/>
      <c r="O37" s="116"/>
      <c r="P37" s="116"/>
      <c r="Q37" s="116"/>
      <c r="R37" s="117"/>
      <c r="S37" s="116"/>
      <c r="T37" s="118"/>
      <c r="U37" s="149">
        <f t="shared" si="11"/>
        <v>0</v>
      </c>
      <c r="V37" s="123"/>
      <c r="W37" s="156"/>
      <c r="X37" s="161"/>
      <c r="Y37" s="150">
        <f t="shared" si="2"/>
        <v>0</v>
      </c>
      <c r="Z37" s="155">
        <f t="shared" si="7"/>
        <v>0</v>
      </c>
      <c r="AA37" s="152">
        <f t="shared" si="3"/>
        <v>0</v>
      </c>
      <c r="AB37" s="50" t="str">
        <f t="shared" si="8"/>
        <v>F1Q</v>
      </c>
      <c r="AC37" s="50" t="s">
        <v>609</v>
      </c>
      <c r="AD37" s="41">
        <f>+IF(AND(OR(B37&lt;=$AG$4,U37=$U$6),B37&lt;15),ROUNDUP(AVERAGEIFS(Segédlet!$B$6:$B$19,Segédlet!$A$6:$A$19,"&gt;="&amp;$B37,Segédlet!$A$6:$A$19,"&lt;"&amp;($B37+$AE37)),0),0)</f>
        <v>0</v>
      </c>
      <c r="AE37" s="41">
        <f t="shared" si="4"/>
        <v>93</v>
      </c>
      <c r="AF37" s="41"/>
      <c r="AG37" s="41">
        <f>+IF(AD37&gt;0,INT(($AD$4-B37)/VLOOKUP($B$2,Segédlet!$A$23:$B$29,2,FALSE)),0)</f>
        <v>0</v>
      </c>
      <c r="AH37" s="47" t="str">
        <f t="shared" si="5"/>
        <v/>
      </c>
      <c r="AI37" s="39"/>
      <c r="AJ37" s="39">
        <f t="shared" si="12"/>
        <v>0</v>
      </c>
      <c r="AK37" s="209">
        <f t="shared" si="10"/>
        <v>0</v>
      </c>
    </row>
    <row r="38" spans="1:37" ht="15" hidden="1" customHeight="1">
      <c r="A38" s="235"/>
      <c r="B38" s="153" t="str">
        <f t="shared" si="0"/>
        <v/>
      </c>
      <c r="C38" s="154" t="str">
        <f t="shared" si="1"/>
        <v/>
      </c>
      <c r="D38" s="144"/>
      <c r="E38" s="145"/>
      <c r="F38" s="146"/>
      <c r="G38" s="147" t="str">
        <f t="shared" si="6"/>
        <v xml:space="preserve"> </v>
      </c>
      <c r="H38" s="148" t="str">
        <f>+IF(YEAR(Címlap!$B$5)-M38&gt;18,"","J")</f>
        <v/>
      </c>
      <c r="I38" s="158"/>
      <c r="J38" s="159"/>
      <c r="K38" s="178"/>
      <c r="L38" s="162"/>
      <c r="M38" s="162"/>
      <c r="N38" s="120"/>
      <c r="O38" s="116"/>
      <c r="P38" s="116"/>
      <c r="Q38" s="116"/>
      <c r="R38" s="117"/>
      <c r="S38" s="116"/>
      <c r="T38" s="118"/>
      <c r="U38" s="149">
        <f t="shared" si="11"/>
        <v>0</v>
      </c>
      <c r="V38" s="123"/>
      <c r="W38" s="156"/>
      <c r="X38" s="161"/>
      <c r="Y38" s="150">
        <f t="shared" si="2"/>
        <v>0</v>
      </c>
      <c r="Z38" s="155">
        <f t="shared" si="7"/>
        <v>0</v>
      </c>
      <c r="AA38" s="152">
        <f t="shared" si="3"/>
        <v>0</v>
      </c>
      <c r="AB38" s="50" t="str">
        <f t="shared" si="8"/>
        <v>F1Q</v>
      </c>
      <c r="AC38" s="50" t="s">
        <v>609</v>
      </c>
      <c r="AD38" s="41">
        <f>+IF(AND(OR(B38&lt;=$AG$4,U38=$U$6),B38&lt;15),ROUNDUP(AVERAGEIFS(Segédlet!$B$6:$B$19,Segédlet!$A$6:$A$19,"&gt;="&amp;$B38,Segédlet!$A$6:$A$19,"&lt;"&amp;($B38+$AE38)),0),0)</f>
        <v>0</v>
      </c>
      <c r="AE38" s="41">
        <f t="shared" si="4"/>
        <v>93</v>
      </c>
      <c r="AF38" s="41"/>
      <c r="AG38" s="41">
        <f>+IF(AD38&gt;0,INT(($AD$4-B38)/VLOOKUP($B$2,Segédlet!$A$23:$B$29,2,FALSE)),0)</f>
        <v>0</v>
      </c>
      <c r="AH38" s="47" t="str">
        <f t="shared" si="5"/>
        <v/>
      </c>
      <c r="AI38" s="39"/>
      <c r="AJ38" s="39">
        <f t="shared" si="12"/>
        <v>0</v>
      </c>
      <c r="AK38" s="209">
        <f t="shared" si="10"/>
        <v>0</v>
      </c>
    </row>
    <row r="39" spans="1:37" ht="15" hidden="1" customHeight="1">
      <c r="A39" s="235"/>
      <c r="B39" s="153" t="str">
        <f t="shared" si="0"/>
        <v/>
      </c>
      <c r="C39" s="154" t="str">
        <f t="shared" si="1"/>
        <v/>
      </c>
      <c r="D39" s="144"/>
      <c r="E39" s="145"/>
      <c r="F39" s="146"/>
      <c r="G39" s="147" t="str">
        <f t="shared" si="6"/>
        <v xml:space="preserve"> </v>
      </c>
      <c r="H39" s="148" t="str">
        <f>+IF(YEAR(Címlap!$B$5)-M39&gt;18,"","J")</f>
        <v/>
      </c>
      <c r="I39" s="158"/>
      <c r="J39" s="159"/>
      <c r="K39" s="178"/>
      <c r="L39" s="162"/>
      <c r="M39" s="162"/>
      <c r="N39" s="120"/>
      <c r="O39" s="116"/>
      <c r="P39" s="116"/>
      <c r="Q39" s="116"/>
      <c r="R39" s="117"/>
      <c r="S39" s="116"/>
      <c r="T39" s="118"/>
      <c r="U39" s="149">
        <f t="shared" si="11"/>
        <v>0</v>
      </c>
      <c r="V39" s="123"/>
      <c r="W39" s="156"/>
      <c r="X39" s="161"/>
      <c r="Y39" s="150">
        <f t="shared" si="2"/>
        <v>0</v>
      </c>
      <c r="Z39" s="155">
        <f t="shared" si="7"/>
        <v>0</v>
      </c>
      <c r="AA39" s="152">
        <f t="shared" si="3"/>
        <v>0</v>
      </c>
      <c r="AB39" s="50" t="str">
        <f t="shared" si="8"/>
        <v>F1Q</v>
      </c>
      <c r="AC39" s="50" t="s">
        <v>609</v>
      </c>
      <c r="AD39" s="41">
        <f>+IF(AND(OR(B39&lt;=$AG$4,U39=$U$6),B39&lt;15),ROUNDUP(AVERAGEIFS(Segédlet!$B$6:$B$19,Segédlet!$A$6:$A$19,"&gt;="&amp;$B39,Segédlet!$A$6:$A$19,"&lt;"&amp;($B39+$AE39)),0),0)</f>
        <v>0</v>
      </c>
      <c r="AE39" s="41">
        <f t="shared" si="4"/>
        <v>93</v>
      </c>
      <c r="AF39" s="41"/>
      <c r="AG39" s="41">
        <f>+IF(AD39&gt;0,INT(($AD$4-B39)/VLOOKUP($B$2,Segédlet!$A$23:$B$29,2,FALSE)),0)</f>
        <v>0</v>
      </c>
      <c r="AH39" s="47" t="str">
        <f t="shared" si="5"/>
        <v/>
      </c>
      <c r="AI39" s="39"/>
      <c r="AJ39" s="39">
        <f t="shared" si="12"/>
        <v>0</v>
      </c>
      <c r="AK39" s="209">
        <f t="shared" si="10"/>
        <v>0</v>
      </c>
    </row>
    <row r="40" spans="1:37" ht="15" hidden="1" customHeight="1">
      <c r="A40" s="235"/>
      <c r="B40" s="153" t="str">
        <f t="shared" si="0"/>
        <v/>
      </c>
      <c r="C40" s="154" t="str">
        <f t="shared" si="1"/>
        <v/>
      </c>
      <c r="D40" s="144"/>
      <c r="E40" s="145"/>
      <c r="F40" s="146"/>
      <c r="G40" s="147" t="str">
        <f t="shared" si="6"/>
        <v xml:space="preserve"> </v>
      </c>
      <c r="H40" s="148" t="str">
        <f>+IF(YEAR(Címlap!$B$5)-M40&gt;18,"","J")</f>
        <v/>
      </c>
      <c r="I40" s="158"/>
      <c r="J40" s="159"/>
      <c r="K40" s="178"/>
      <c r="L40" s="162"/>
      <c r="M40" s="162"/>
      <c r="N40" s="120"/>
      <c r="O40" s="116"/>
      <c r="P40" s="116"/>
      <c r="Q40" s="116"/>
      <c r="R40" s="117"/>
      <c r="S40" s="116"/>
      <c r="T40" s="118"/>
      <c r="U40" s="149">
        <f t="shared" si="11"/>
        <v>0</v>
      </c>
      <c r="V40" s="123"/>
      <c r="W40" s="156"/>
      <c r="X40" s="161"/>
      <c r="Y40" s="150">
        <f t="shared" si="2"/>
        <v>0</v>
      </c>
      <c r="Z40" s="155">
        <f t="shared" si="7"/>
        <v>0</v>
      </c>
      <c r="AA40" s="152">
        <f t="shared" si="3"/>
        <v>0</v>
      </c>
      <c r="AB40" s="50" t="str">
        <f t="shared" si="8"/>
        <v>F1Q</v>
      </c>
      <c r="AC40" s="50" t="s">
        <v>609</v>
      </c>
      <c r="AD40" s="41">
        <f>+IF(AND(OR(B40&lt;=$AG$4,U40=$U$6),B40&lt;15),ROUNDUP(AVERAGEIFS(Segédlet!$B$6:$B$19,Segédlet!$A$6:$A$19,"&gt;="&amp;$B40,Segédlet!$A$6:$A$19,"&lt;"&amp;($B40+$AE40)),0),0)</f>
        <v>0</v>
      </c>
      <c r="AE40" s="41">
        <f t="shared" si="4"/>
        <v>93</v>
      </c>
      <c r="AF40" s="41"/>
      <c r="AG40" s="41">
        <f>+IF(AD40&gt;0,INT(($AD$4-B40)/VLOOKUP($B$2,Segédlet!$A$23:$B$29,2,FALSE)),0)</f>
        <v>0</v>
      </c>
      <c r="AH40" s="47" t="str">
        <f t="shared" si="5"/>
        <v/>
      </c>
      <c r="AI40" s="39"/>
      <c r="AJ40" s="39">
        <f t="shared" si="12"/>
        <v>0</v>
      </c>
      <c r="AK40" s="209">
        <f t="shared" si="10"/>
        <v>0</v>
      </c>
    </row>
    <row r="41" spans="1:37" ht="15" hidden="1" customHeight="1">
      <c r="A41" s="235"/>
      <c r="B41" s="153" t="str">
        <f t="shared" si="0"/>
        <v/>
      </c>
      <c r="C41" s="154" t="str">
        <f t="shared" si="1"/>
        <v/>
      </c>
      <c r="D41" s="144"/>
      <c r="E41" s="145"/>
      <c r="F41" s="146"/>
      <c r="G41" s="147" t="str">
        <f t="shared" si="6"/>
        <v xml:space="preserve"> </v>
      </c>
      <c r="H41" s="148" t="str">
        <f>+IF(YEAR(Címlap!$B$5)-M41&gt;18,"","J")</f>
        <v/>
      </c>
      <c r="I41" s="158"/>
      <c r="J41" s="159"/>
      <c r="K41" s="178"/>
      <c r="L41" s="162"/>
      <c r="M41" s="162"/>
      <c r="N41" s="120"/>
      <c r="O41" s="116"/>
      <c r="P41" s="116"/>
      <c r="Q41" s="116"/>
      <c r="R41" s="117"/>
      <c r="S41" s="116"/>
      <c r="T41" s="118"/>
      <c r="U41" s="149">
        <f t="shared" si="11"/>
        <v>0</v>
      </c>
      <c r="V41" s="123"/>
      <c r="W41" s="156"/>
      <c r="X41" s="161"/>
      <c r="Y41" s="150">
        <f t="shared" si="2"/>
        <v>0</v>
      </c>
      <c r="Z41" s="155">
        <f t="shared" si="7"/>
        <v>0</v>
      </c>
      <c r="AA41" s="152">
        <f t="shared" si="3"/>
        <v>0</v>
      </c>
      <c r="AB41" s="50" t="str">
        <f t="shared" si="8"/>
        <v>F1Q</v>
      </c>
      <c r="AC41" s="50" t="s">
        <v>609</v>
      </c>
      <c r="AD41" s="41">
        <f>+IF(AND(OR(B41&lt;=$AG$4,U41=$U$6),B41&lt;15),ROUNDUP(AVERAGEIFS(Segédlet!$B$6:$B$19,Segédlet!$A$6:$A$19,"&gt;="&amp;$B41,Segédlet!$A$6:$A$19,"&lt;"&amp;($B41+$AE41)),0),0)</f>
        <v>0</v>
      </c>
      <c r="AE41" s="41">
        <f t="shared" si="4"/>
        <v>93</v>
      </c>
      <c r="AF41" s="41"/>
      <c r="AG41" s="41">
        <f>+IF(AD41&gt;0,INT(($AD$4-B41)/VLOOKUP($B$2,Segédlet!$A$23:$B$29,2,FALSE)),0)</f>
        <v>0</v>
      </c>
      <c r="AH41" s="47" t="str">
        <f t="shared" si="5"/>
        <v/>
      </c>
      <c r="AI41" s="39"/>
      <c r="AJ41" s="39">
        <f t="shared" si="12"/>
        <v>0</v>
      </c>
      <c r="AK41" s="209">
        <f t="shared" si="10"/>
        <v>0</v>
      </c>
    </row>
    <row r="42" spans="1:37" ht="15" hidden="1" customHeight="1">
      <c r="A42" s="235"/>
      <c r="B42" s="153" t="str">
        <f t="shared" si="0"/>
        <v/>
      </c>
      <c r="C42" s="154" t="str">
        <f t="shared" si="1"/>
        <v/>
      </c>
      <c r="D42" s="144"/>
      <c r="E42" s="145"/>
      <c r="F42" s="146"/>
      <c r="G42" s="147" t="str">
        <f t="shared" si="6"/>
        <v xml:space="preserve"> </v>
      </c>
      <c r="H42" s="148" t="str">
        <f>+IF(YEAR(Címlap!$B$5)-M42&gt;18,"","J")</f>
        <v/>
      </c>
      <c r="I42" s="158"/>
      <c r="J42" s="159"/>
      <c r="K42" s="178"/>
      <c r="L42" s="162"/>
      <c r="M42" s="162"/>
      <c r="N42" s="120"/>
      <c r="O42" s="116"/>
      <c r="P42" s="116"/>
      <c r="Q42" s="116"/>
      <c r="R42" s="117"/>
      <c r="S42" s="116"/>
      <c r="T42" s="118"/>
      <c r="U42" s="149">
        <f t="shared" si="11"/>
        <v>0</v>
      </c>
      <c r="V42" s="123"/>
      <c r="W42" s="156"/>
      <c r="X42" s="161"/>
      <c r="Y42" s="150">
        <f t="shared" si="2"/>
        <v>0</v>
      </c>
      <c r="Z42" s="155">
        <f t="shared" si="7"/>
        <v>0</v>
      </c>
      <c r="AA42" s="152">
        <f t="shared" si="3"/>
        <v>0</v>
      </c>
      <c r="AB42" s="50" t="str">
        <f t="shared" si="8"/>
        <v>F1Q</v>
      </c>
      <c r="AC42" s="50" t="s">
        <v>609</v>
      </c>
      <c r="AD42" s="41">
        <f>+IF(AND(OR(B42&lt;=$AG$4,U42=$U$6),B42&lt;15),ROUNDUP(AVERAGEIFS(Segédlet!$B$6:$B$19,Segédlet!$A$6:$A$19,"&gt;="&amp;$B42,Segédlet!$A$6:$A$19,"&lt;"&amp;($B42+$AE42)),0),0)</f>
        <v>0</v>
      </c>
      <c r="AE42" s="41">
        <f t="shared" si="4"/>
        <v>93</v>
      </c>
      <c r="AF42" s="41"/>
      <c r="AG42" s="41">
        <f>+IF(AD42&gt;0,INT(($AD$4-B42)/VLOOKUP($B$2,Segédlet!$A$23:$B$29,2,FALSE)),0)</f>
        <v>0</v>
      </c>
      <c r="AH42" s="47" t="str">
        <f t="shared" si="5"/>
        <v/>
      </c>
      <c r="AI42" s="39"/>
      <c r="AJ42" s="39">
        <f t="shared" si="12"/>
        <v>0</v>
      </c>
      <c r="AK42" s="209">
        <f t="shared" si="10"/>
        <v>0</v>
      </c>
    </row>
    <row r="43" spans="1:37" ht="15" hidden="1" customHeight="1">
      <c r="A43" s="235"/>
      <c r="B43" s="153" t="str">
        <f t="shared" si="0"/>
        <v/>
      </c>
      <c r="C43" s="154" t="str">
        <f t="shared" si="1"/>
        <v/>
      </c>
      <c r="D43" s="144"/>
      <c r="E43" s="145"/>
      <c r="F43" s="146"/>
      <c r="G43" s="147" t="str">
        <f t="shared" si="6"/>
        <v xml:space="preserve"> </v>
      </c>
      <c r="H43" s="148" t="str">
        <f>+IF(YEAR(Címlap!$B$5)-M43&gt;18,"","J")</f>
        <v/>
      </c>
      <c r="I43" s="158"/>
      <c r="J43" s="159"/>
      <c r="K43" s="178"/>
      <c r="L43" s="162"/>
      <c r="M43" s="162"/>
      <c r="N43" s="120"/>
      <c r="O43" s="116"/>
      <c r="P43" s="116"/>
      <c r="Q43" s="116"/>
      <c r="R43" s="117"/>
      <c r="S43" s="116"/>
      <c r="T43" s="118"/>
      <c r="U43" s="149">
        <f t="shared" si="11"/>
        <v>0</v>
      </c>
      <c r="V43" s="123"/>
      <c r="W43" s="156"/>
      <c r="X43" s="161"/>
      <c r="Y43" s="150">
        <f t="shared" si="2"/>
        <v>0</v>
      </c>
      <c r="Z43" s="155">
        <f t="shared" si="7"/>
        <v>0</v>
      </c>
      <c r="AA43" s="152">
        <f t="shared" si="3"/>
        <v>0</v>
      </c>
      <c r="AB43" s="50" t="str">
        <f t="shared" si="8"/>
        <v>F1Q</v>
      </c>
      <c r="AC43" s="50" t="s">
        <v>609</v>
      </c>
      <c r="AD43" s="41">
        <f>+IF(AND(OR(B43&lt;=$AG$4,U43=$U$6),B43&lt;15),ROUNDUP(AVERAGEIFS(Segédlet!$B$6:$B$19,Segédlet!$A$6:$A$19,"&gt;="&amp;$B43,Segédlet!$A$6:$A$19,"&lt;"&amp;($B43+$AE43)),0),0)</f>
        <v>0</v>
      </c>
      <c r="AE43" s="41">
        <f t="shared" si="4"/>
        <v>93</v>
      </c>
      <c r="AF43" s="41"/>
      <c r="AG43" s="41">
        <f>+IF(AD43&gt;0,INT(($AD$4-B43)/VLOOKUP($B$2,Segédlet!$A$23:$B$29,2,FALSE)),0)</f>
        <v>0</v>
      </c>
      <c r="AH43" s="47" t="str">
        <f t="shared" si="5"/>
        <v/>
      </c>
      <c r="AI43" s="39"/>
      <c r="AJ43" s="39">
        <f t="shared" si="12"/>
        <v>0</v>
      </c>
      <c r="AK43" s="209">
        <f t="shared" si="10"/>
        <v>0</v>
      </c>
    </row>
    <row r="44" spans="1:37" ht="15" hidden="1" customHeight="1">
      <c r="A44" s="235"/>
      <c r="B44" s="153" t="str">
        <f t="shared" si="0"/>
        <v/>
      </c>
      <c r="C44" s="154" t="str">
        <f t="shared" si="1"/>
        <v/>
      </c>
      <c r="D44" s="144"/>
      <c r="E44" s="145"/>
      <c r="F44" s="146"/>
      <c r="G44" s="147" t="str">
        <f t="shared" si="6"/>
        <v xml:space="preserve"> </v>
      </c>
      <c r="H44" s="148" t="str">
        <f>+IF(YEAR(Címlap!$B$5)-M44&gt;18,"","J")</f>
        <v/>
      </c>
      <c r="I44" s="158"/>
      <c r="J44" s="159"/>
      <c r="K44" s="178"/>
      <c r="L44" s="162"/>
      <c r="M44" s="162"/>
      <c r="N44" s="120"/>
      <c r="O44" s="116"/>
      <c r="P44" s="116"/>
      <c r="Q44" s="116"/>
      <c r="R44" s="117"/>
      <c r="S44" s="116"/>
      <c r="T44" s="118"/>
      <c r="U44" s="149">
        <f t="shared" si="11"/>
        <v>0</v>
      </c>
      <c r="V44" s="123"/>
      <c r="W44" s="156"/>
      <c r="X44" s="161"/>
      <c r="Y44" s="150">
        <f t="shared" si="2"/>
        <v>0</v>
      </c>
      <c r="Z44" s="155">
        <f t="shared" si="7"/>
        <v>0</v>
      </c>
      <c r="AA44" s="152">
        <f t="shared" si="3"/>
        <v>0</v>
      </c>
      <c r="AB44" s="50" t="str">
        <f t="shared" si="8"/>
        <v>F1Q</v>
      </c>
      <c r="AC44" s="50" t="s">
        <v>609</v>
      </c>
      <c r="AD44" s="41">
        <f>+IF(AND(OR(B44&lt;=$AG$4,U44=$U$6),B44&lt;15),ROUNDUP(AVERAGEIFS(Segédlet!$B$6:$B$19,Segédlet!$A$6:$A$19,"&gt;="&amp;$B44,Segédlet!$A$6:$A$19,"&lt;"&amp;($B44+$AE44)),0),0)</f>
        <v>0</v>
      </c>
      <c r="AE44" s="41">
        <f t="shared" si="4"/>
        <v>93</v>
      </c>
      <c r="AF44" s="41"/>
      <c r="AG44" s="41">
        <f>+IF(AD44&gt;0,INT(($AD$4-B44)/VLOOKUP($B$2,Segédlet!$A$23:$B$29,2,FALSE)),0)</f>
        <v>0</v>
      </c>
      <c r="AH44" s="47" t="str">
        <f t="shared" si="5"/>
        <v/>
      </c>
      <c r="AI44" s="39"/>
      <c r="AJ44" s="39">
        <f t="shared" si="12"/>
        <v>0</v>
      </c>
      <c r="AK44" s="209">
        <f t="shared" si="10"/>
        <v>0</v>
      </c>
    </row>
    <row r="45" spans="1:37" ht="15" hidden="1" customHeight="1">
      <c r="A45" s="235"/>
      <c r="B45" s="153" t="str">
        <f t="shared" si="0"/>
        <v/>
      </c>
      <c r="C45" s="154" t="str">
        <f t="shared" si="1"/>
        <v/>
      </c>
      <c r="D45" s="144"/>
      <c r="E45" s="145"/>
      <c r="F45" s="146"/>
      <c r="G45" s="147" t="str">
        <f t="shared" si="6"/>
        <v xml:space="preserve"> </v>
      </c>
      <c r="H45" s="148" t="str">
        <f>+IF(YEAR(Címlap!$B$5)-M45&gt;18,"","J")</f>
        <v/>
      </c>
      <c r="I45" s="158"/>
      <c r="J45" s="159"/>
      <c r="K45" s="178"/>
      <c r="L45" s="162"/>
      <c r="M45" s="162"/>
      <c r="N45" s="120"/>
      <c r="O45" s="116"/>
      <c r="P45" s="116"/>
      <c r="Q45" s="116"/>
      <c r="R45" s="117"/>
      <c r="S45" s="116"/>
      <c r="T45" s="118"/>
      <c r="U45" s="149">
        <f t="shared" si="11"/>
        <v>0</v>
      </c>
      <c r="V45" s="123"/>
      <c r="W45" s="156"/>
      <c r="X45" s="161"/>
      <c r="Y45" s="150">
        <f t="shared" si="2"/>
        <v>0</v>
      </c>
      <c r="Z45" s="155">
        <f t="shared" si="7"/>
        <v>0</v>
      </c>
      <c r="AA45" s="152">
        <f t="shared" si="3"/>
        <v>0</v>
      </c>
      <c r="AB45" s="50" t="str">
        <f t="shared" si="8"/>
        <v>F1Q</v>
      </c>
      <c r="AC45" s="50" t="s">
        <v>609</v>
      </c>
      <c r="AD45" s="41">
        <f>+IF(AND(OR(B45&lt;=$AG$4,U45=$U$6),B45&lt;15),ROUNDUP(AVERAGEIFS(Segédlet!$B$6:$B$19,Segédlet!$A$6:$A$19,"&gt;="&amp;$B45,Segédlet!$A$6:$A$19,"&lt;"&amp;($B45+$AE45)),0),0)</f>
        <v>0</v>
      </c>
      <c r="AE45" s="41">
        <f t="shared" si="4"/>
        <v>93</v>
      </c>
      <c r="AF45" s="41"/>
      <c r="AG45" s="41">
        <f>+IF(AD45&gt;0,INT(($AD$4-B45)/VLOOKUP($B$2,Segédlet!$A$23:$B$29,2,FALSE)),0)</f>
        <v>0</v>
      </c>
      <c r="AH45" s="47" t="str">
        <f t="shared" si="5"/>
        <v/>
      </c>
      <c r="AI45" s="39"/>
      <c r="AJ45" s="39">
        <f t="shared" si="12"/>
        <v>0</v>
      </c>
      <c r="AK45" s="209">
        <f t="shared" si="10"/>
        <v>0</v>
      </c>
    </row>
    <row r="46" spans="1:37" ht="15" hidden="1" customHeight="1">
      <c r="A46" s="235"/>
      <c r="B46" s="153" t="str">
        <f t="shared" si="0"/>
        <v/>
      </c>
      <c r="C46" s="154" t="str">
        <f t="shared" si="1"/>
        <v/>
      </c>
      <c r="D46" s="144"/>
      <c r="E46" s="145"/>
      <c r="F46" s="146"/>
      <c r="G46" s="147" t="str">
        <f t="shared" si="6"/>
        <v xml:space="preserve"> </v>
      </c>
      <c r="H46" s="148" t="str">
        <f>+IF(YEAR(Címlap!$B$5)-M46&gt;18,"","J")</f>
        <v/>
      </c>
      <c r="I46" s="158"/>
      <c r="J46" s="159"/>
      <c r="K46" s="178"/>
      <c r="L46" s="162"/>
      <c r="M46" s="162"/>
      <c r="N46" s="120"/>
      <c r="O46" s="116"/>
      <c r="P46" s="116"/>
      <c r="Q46" s="116"/>
      <c r="R46" s="117"/>
      <c r="S46" s="116"/>
      <c r="T46" s="118"/>
      <c r="U46" s="149">
        <f t="shared" si="11"/>
        <v>0</v>
      </c>
      <c r="V46" s="123"/>
      <c r="W46" s="156"/>
      <c r="X46" s="161"/>
      <c r="Y46" s="150">
        <f t="shared" si="2"/>
        <v>0</v>
      </c>
      <c r="Z46" s="155">
        <f t="shared" si="7"/>
        <v>0</v>
      </c>
      <c r="AA46" s="152">
        <f t="shared" si="3"/>
        <v>0</v>
      </c>
      <c r="AB46" s="50" t="str">
        <f t="shared" si="8"/>
        <v>F1Q</v>
      </c>
      <c r="AC46" s="50" t="s">
        <v>609</v>
      </c>
      <c r="AD46" s="41">
        <f>+IF(AND(OR(B46&lt;=$AG$4,U46=$U$6),B46&lt;15),ROUNDUP(AVERAGEIFS(Segédlet!$B$6:$B$19,Segédlet!$A$6:$A$19,"&gt;="&amp;$B46,Segédlet!$A$6:$A$19,"&lt;"&amp;($B46+$AE46)),0),0)</f>
        <v>0</v>
      </c>
      <c r="AE46" s="41">
        <f t="shared" si="4"/>
        <v>93</v>
      </c>
      <c r="AF46" s="41"/>
      <c r="AG46" s="41">
        <f>+IF(AD46&gt;0,INT(($AD$4-B46)/VLOOKUP($B$2,Segédlet!$A$23:$B$29,2,FALSE)),0)</f>
        <v>0</v>
      </c>
      <c r="AH46" s="47" t="str">
        <f t="shared" si="5"/>
        <v/>
      </c>
      <c r="AI46" s="39"/>
      <c r="AJ46" s="39">
        <f t="shared" si="12"/>
        <v>0</v>
      </c>
      <c r="AK46" s="209">
        <f t="shared" si="10"/>
        <v>0</v>
      </c>
    </row>
    <row r="47" spans="1:37" ht="15" hidden="1" customHeight="1">
      <c r="A47" s="235"/>
      <c r="B47" s="153" t="str">
        <f t="shared" si="0"/>
        <v/>
      </c>
      <c r="C47" s="154" t="str">
        <f t="shared" si="1"/>
        <v/>
      </c>
      <c r="D47" s="144"/>
      <c r="E47" s="145"/>
      <c r="F47" s="146"/>
      <c r="G47" s="147" t="str">
        <f t="shared" si="6"/>
        <v xml:space="preserve"> </v>
      </c>
      <c r="H47" s="148" t="str">
        <f>+IF(YEAR(Címlap!$B$5)-M47&gt;18,"","J")</f>
        <v/>
      </c>
      <c r="I47" s="158"/>
      <c r="J47" s="159"/>
      <c r="K47" s="178"/>
      <c r="L47" s="162"/>
      <c r="M47" s="162"/>
      <c r="N47" s="120"/>
      <c r="O47" s="116"/>
      <c r="P47" s="116"/>
      <c r="Q47" s="116"/>
      <c r="R47" s="117"/>
      <c r="S47" s="116"/>
      <c r="T47" s="118"/>
      <c r="U47" s="149">
        <f t="shared" si="11"/>
        <v>0</v>
      </c>
      <c r="V47" s="123"/>
      <c r="W47" s="156"/>
      <c r="X47" s="161"/>
      <c r="Y47" s="150">
        <f t="shared" si="2"/>
        <v>0</v>
      </c>
      <c r="Z47" s="155">
        <f t="shared" si="7"/>
        <v>0</v>
      </c>
      <c r="AA47" s="152">
        <f t="shared" si="3"/>
        <v>0</v>
      </c>
      <c r="AB47" s="50" t="str">
        <f t="shared" si="8"/>
        <v>F1Q</v>
      </c>
      <c r="AC47" s="50" t="s">
        <v>609</v>
      </c>
      <c r="AD47" s="41">
        <f>+IF(AND(OR(B47&lt;=$AG$4,U47=$U$6),B47&lt;15),ROUNDUP(AVERAGEIFS(Segédlet!$B$6:$B$19,Segédlet!$A$6:$A$19,"&gt;="&amp;$B47,Segédlet!$A$6:$A$19,"&lt;"&amp;($B47+$AE47)),0),0)</f>
        <v>0</v>
      </c>
      <c r="AE47" s="41">
        <f t="shared" si="4"/>
        <v>93</v>
      </c>
      <c r="AF47" s="41"/>
      <c r="AG47" s="41">
        <f>+IF(AD47&gt;0,INT(($AD$4-B47)/VLOOKUP($B$2,Segédlet!$A$23:$B$29,2,FALSE)),0)</f>
        <v>0</v>
      </c>
      <c r="AH47" s="47" t="str">
        <f t="shared" si="5"/>
        <v/>
      </c>
      <c r="AI47" s="39"/>
      <c r="AJ47" s="39">
        <f t="shared" si="12"/>
        <v>0</v>
      </c>
      <c r="AK47" s="209">
        <f t="shared" si="10"/>
        <v>0</v>
      </c>
    </row>
    <row r="48" spans="1:37" ht="15" hidden="1" customHeight="1">
      <c r="A48" s="235"/>
      <c r="B48" s="153" t="str">
        <f t="shared" si="0"/>
        <v/>
      </c>
      <c r="C48" s="154" t="str">
        <f t="shared" si="1"/>
        <v/>
      </c>
      <c r="D48" s="144"/>
      <c r="E48" s="145"/>
      <c r="F48" s="146"/>
      <c r="G48" s="147" t="str">
        <f t="shared" si="6"/>
        <v xml:space="preserve"> </v>
      </c>
      <c r="H48" s="148" t="str">
        <f>+IF(YEAR(Címlap!$B$5)-M48&gt;18,"","J")</f>
        <v/>
      </c>
      <c r="I48" s="158"/>
      <c r="J48" s="159"/>
      <c r="K48" s="178"/>
      <c r="L48" s="162"/>
      <c r="M48" s="162"/>
      <c r="N48" s="120"/>
      <c r="O48" s="116"/>
      <c r="P48" s="116"/>
      <c r="Q48" s="116"/>
      <c r="R48" s="117"/>
      <c r="S48" s="116"/>
      <c r="T48" s="118"/>
      <c r="U48" s="149">
        <f t="shared" si="11"/>
        <v>0</v>
      </c>
      <c r="V48" s="123"/>
      <c r="W48" s="156"/>
      <c r="X48" s="161"/>
      <c r="Y48" s="150">
        <f t="shared" si="2"/>
        <v>0</v>
      </c>
      <c r="Z48" s="155">
        <f t="shared" si="7"/>
        <v>0</v>
      </c>
      <c r="AA48" s="152">
        <f t="shared" si="3"/>
        <v>0</v>
      </c>
      <c r="AB48" s="50" t="str">
        <f t="shared" si="8"/>
        <v>F1Q</v>
      </c>
      <c r="AC48" s="50" t="s">
        <v>609</v>
      </c>
      <c r="AD48" s="41">
        <f>+IF(AND(OR(B48&lt;=$AG$4,U48=$U$6),B48&lt;15),ROUNDUP(AVERAGEIFS(Segédlet!$B$6:$B$19,Segédlet!$A$6:$A$19,"&gt;="&amp;$B48,Segédlet!$A$6:$A$19,"&lt;"&amp;($B48+$AE48)),0),0)</f>
        <v>0</v>
      </c>
      <c r="AE48" s="41">
        <f t="shared" si="4"/>
        <v>93</v>
      </c>
      <c r="AF48" s="41"/>
      <c r="AG48" s="41">
        <f>+IF(AD48&gt;0,INT(($AD$4-B48)/VLOOKUP($B$2,Segédlet!$A$23:$B$29,2,FALSE)),0)</f>
        <v>0</v>
      </c>
      <c r="AH48" s="47" t="str">
        <f t="shared" si="5"/>
        <v/>
      </c>
      <c r="AI48" s="39"/>
      <c r="AJ48" s="39">
        <f t="shared" si="12"/>
        <v>0</v>
      </c>
      <c r="AK48" s="209">
        <f t="shared" si="10"/>
        <v>0</v>
      </c>
    </row>
    <row r="49" spans="1:37" ht="15" hidden="1" customHeight="1">
      <c r="A49" s="235"/>
      <c r="B49" s="153" t="str">
        <f t="shared" si="0"/>
        <v/>
      </c>
      <c r="C49" s="154" t="str">
        <f t="shared" si="1"/>
        <v/>
      </c>
      <c r="D49" s="144"/>
      <c r="E49" s="145"/>
      <c r="F49" s="146"/>
      <c r="G49" s="147" t="str">
        <f t="shared" si="6"/>
        <v xml:space="preserve"> </v>
      </c>
      <c r="H49" s="148" t="str">
        <f>+IF(YEAR(Címlap!$B$5)-M49&gt;18,"","J")</f>
        <v/>
      </c>
      <c r="I49" s="158"/>
      <c r="J49" s="159"/>
      <c r="K49" s="178"/>
      <c r="L49" s="162"/>
      <c r="M49" s="162"/>
      <c r="N49" s="120"/>
      <c r="O49" s="116"/>
      <c r="P49" s="116"/>
      <c r="Q49" s="116"/>
      <c r="R49" s="117"/>
      <c r="S49" s="116"/>
      <c r="T49" s="118"/>
      <c r="U49" s="149">
        <f t="shared" si="11"/>
        <v>0</v>
      </c>
      <c r="V49" s="123"/>
      <c r="W49" s="156"/>
      <c r="X49" s="161"/>
      <c r="Y49" s="150">
        <f t="shared" si="2"/>
        <v>0</v>
      </c>
      <c r="Z49" s="155">
        <f t="shared" si="7"/>
        <v>0</v>
      </c>
      <c r="AA49" s="152">
        <f t="shared" si="3"/>
        <v>0</v>
      </c>
      <c r="AB49" s="50" t="str">
        <f t="shared" si="8"/>
        <v>F1Q</v>
      </c>
      <c r="AC49" s="50" t="s">
        <v>609</v>
      </c>
      <c r="AD49" s="41">
        <f>+IF(AND(OR(B49&lt;=$AG$4,U49=$U$6),B49&lt;15),ROUNDUP(AVERAGEIFS(Segédlet!$B$6:$B$19,Segédlet!$A$6:$A$19,"&gt;="&amp;$B49,Segédlet!$A$6:$A$19,"&lt;"&amp;($B49+$AE49)),0),0)</f>
        <v>0</v>
      </c>
      <c r="AE49" s="41">
        <f t="shared" si="4"/>
        <v>93</v>
      </c>
      <c r="AF49" s="41"/>
      <c r="AG49" s="41">
        <f>+IF(AD49&gt;0,INT(($AD$4-B49)/VLOOKUP($B$2,Segédlet!$A$23:$B$29,2,FALSE)),0)</f>
        <v>0</v>
      </c>
      <c r="AH49" s="47" t="str">
        <f t="shared" si="5"/>
        <v/>
      </c>
      <c r="AI49" s="39"/>
      <c r="AJ49" s="39">
        <f t="shared" si="12"/>
        <v>0</v>
      </c>
      <c r="AK49" s="209">
        <f t="shared" si="10"/>
        <v>0</v>
      </c>
    </row>
    <row r="50" spans="1:37" ht="15" hidden="1" customHeight="1">
      <c r="A50" s="235"/>
      <c r="B50" s="153" t="str">
        <f t="shared" si="0"/>
        <v/>
      </c>
      <c r="C50" s="154" t="str">
        <f t="shared" si="1"/>
        <v/>
      </c>
      <c r="D50" s="144"/>
      <c r="E50" s="145"/>
      <c r="F50" s="146"/>
      <c r="G50" s="147" t="str">
        <f t="shared" si="6"/>
        <v xml:space="preserve"> </v>
      </c>
      <c r="H50" s="148" t="str">
        <f>+IF(YEAR(Címlap!$B$5)-M50&gt;18,"","J")</f>
        <v/>
      </c>
      <c r="I50" s="158"/>
      <c r="J50" s="159"/>
      <c r="K50" s="178"/>
      <c r="L50" s="162"/>
      <c r="M50" s="162"/>
      <c r="N50" s="120"/>
      <c r="O50" s="116"/>
      <c r="P50" s="116"/>
      <c r="Q50" s="116"/>
      <c r="R50" s="117"/>
      <c r="S50" s="116"/>
      <c r="T50" s="118"/>
      <c r="U50" s="149">
        <f t="shared" si="11"/>
        <v>0</v>
      </c>
      <c r="V50" s="123"/>
      <c r="W50" s="156"/>
      <c r="X50" s="161"/>
      <c r="Y50" s="150">
        <f t="shared" si="2"/>
        <v>0</v>
      </c>
      <c r="Z50" s="155">
        <f t="shared" si="7"/>
        <v>0</v>
      </c>
      <c r="AA50" s="152">
        <f t="shared" si="3"/>
        <v>0</v>
      </c>
      <c r="AB50" s="50" t="str">
        <f t="shared" si="8"/>
        <v>F1Q</v>
      </c>
      <c r="AC50" s="50" t="s">
        <v>609</v>
      </c>
      <c r="AD50" s="41">
        <f>+IF(AND(OR(B50&lt;=$AG$4,U50=$U$6),B50&lt;15),ROUNDUP(AVERAGEIFS(Segédlet!$B$6:$B$19,Segédlet!$A$6:$A$19,"&gt;="&amp;$B50,Segédlet!$A$6:$A$19,"&lt;"&amp;($B50+$AE50)),0),0)</f>
        <v>0</v>
      </c>
      <c r="AE50" s="41">
        <f t="shared" si="4"/>
        <v>93</v>
      </c>
      <c r="AF50" s="41"/>
      <c r="AG50" s="41">
        <f>+IF(AD50&gt;0,INT(($AD$4-B50)/VLOOKUP($B$2,Segédlet!$A$23:$B$29,2,FALSE)),0)</f>
        <v>0</v>
      </c>
      <c r="AH50" s="47" t="str">
        <f t="shared" si="5"/>
        <v/>
      </c>
      <c r="AI50" s="39"/>
      <c r="AJ50" s="39">
        <f t="shared" si="12"/>
        <v>0</v>
      </c>
      <c r="AK50" s="209">
        <f t="shared" si="10"/>
        <v>0</v>
      </c>
    </row>
    <row r="51" spans="1:37" ht="15" hidden="1" customHeight="1">
      <c r="A51" s="235"/>
      <c r="B51" s="153" t="str">
        <f t="shared" si="0"/>
        <v/>
      </c>
      <c r="C51" s="154" t="str">
        <f t="shared" si="1"/>
        <v/>
      </c>
      <c r="D51" s="144"/>
      <c r="E51" s="145"/>
      <c r="F51" s="146"/>
      <c r="G51" s="147" t="str">
        <f t="shared" si="6"/>
        <v xml:space="preserve"> </v>
      </c>
      <c r="H51" s="148" t="str">
        <f>+IF(YEAR(Címlap!$B$5)-M51&gt;18,"","J")</f>
        <v/>
      </c>
      <c r="I51" s="158"/>
      <c r="J51" s="159"/>
      <c r="K51" s="178"/>
      <c r="L51" s="162"/>
      <c r="M51" s="162"/>
      <c r="N51" s="120"/>
      <c r="O51" s="116"/>
      <c r="P51" s="116"/>
      <c r="Q51" s="116"/>
      <c r="R51" s="117"/>
      <c r="S51" s="116"/>
      <c r="T51" s="118"/>
      <c r="U51" s="149">
        <f t="shared" si="11"/>
        <v>0</v>
      </c>
      <c r="V51" s="123"/>
      <c r="W51" s="156"/>
      <c r="X51" s="161"/>
      <c r="Y51" s="150">
        <f t="shared" si="2"/>
        <v>0</v>
      </c>
      <c r="Z51" s="155">
        <f t="shared" si="7"/>
        <v>0</v>
      </c>
      <c r="AA51" s="152">
        <f t="shared" si="3"/>
        <v>0</v>
      </c>
      <c r="AB51" s="50" t="str">
        <f t="shared" si="8"/>
        <v>F1Q</v>
      </c>
      <c r="AC51" s="50" t="s">
        <v>609</v>
      </c>
      <c r="AD51" s="41">
        <f>+IF(AND(OR(B51&lt;=$AG$4,U51=$U$6),B51&lt;15),ROUNDUP(AVERAGEIFS(Segédlet!$B$6:$B$19,Segédlet!$A$6:$A$19,"&gt;="&amp;$B51,Segédlet!$A$6:$A$19,"&lt;"&amp;($B51+$AE51)),0),0)</f>
        <v>0</v>
      </c>
      <c r="AE51" s="41">
        <f t="shared" si="4"/>
        <v>93</v>
      </c>
      <c r="AF51" s="41"/>
      <c r="AG51" s="41">
        <f>+IF(AD51&gt;0,INT(($AD$4-B51)/VLOOKUP($B$2,Segédlet!$A$23:$B$29,2,FALSE)),0)</f>
        <v>0</v>
      </c>
      <c r="AH51" s="47" t="str">
        <f t="shared" si="5"/>
        <v/>
      </c>
      <c r="AI51" s="39"/>
      <c r="AJ51" s="39">
        <f t="shared" si="12"/>
        <v>0</v>
      </c>
      <c r="AK51" s="209">
        <f t="shared" si="10"/>
        <v>0</v>
      </c>
    </row>
    <row r="52" spans="1:37" ht="15" hidden="1" customHeight="1">
      <c r="A52" s="235"/>
      <c r="B52" s="153" t="str">
        <f t="shared" si="0"/>
        <v/>
      </c>
      <c r="C52" s="154" t="str">
        <f t="shared" si="1"/>
        <v/>
      </c>
      <c r="D52" s="144"/>
      <c r="E52" s="145"/>
      <c r="F52" s="146"/>
      <c r="G52" s="147" t="str">
        <f t="shared" si="6"/>
        <v xml:space="preserve"> </v>
      </c>
      <c r="H52" s="148" t="str">
        <f>+IF(YEAR(Címlap!$B$5)-M52&gt;18,"","J")</f>
        <v/>
      </c>
      <c r="I52" s="158"/>
      <c r="J52" s="159"/>
      <c r="K52" s="178"/>
      <c r="L52" s="162"/>
      <c r="M52" s="162"/>
      <c r="N52" s="120"/>
      <c r="O52" s="116"/>
      <c r="P52" s="116"/>
      <c r="Q52" s="116"/>
      <c r="R52" s="117"/>
      <c r="S52" s="116"/>
      <c r="T52" s="118"/>
      <c r="U52" s="149">
        <f t="shared" si="11"/>
        <v>0</v>
      </c>
      <c r="V52" s="123"/>
      <c r="W52" s="156"/>
      <c r="X52" s="161"/>
      <c r="Y52" s="150">
        <f t="shared" si="2"/>
        <v>0</v>
      </c>
      <c r="Z52" s="155">
        <f t="shared" si="7"/>
        <v>0</v>
      </c>
      <c r="AA52" s="152">
        <f t="shared" si="3"/>
        <v>0</v>
      </c>
      <c r="AB52" s="50" t="str">
        <f t="shared" si="8"/>
        <v>F1Q</v>
      </c>
      <c r="AC52" s="50" t="s">
        <v>609</v>
      </c>
      <c r="AD52" s="41">
        <f>+IF(AND(OR(B52&lt;=$AG$4,U52=$U$6),B52&lt;15),ROUNDUP(AVERAGEIFS(Segédlet!$B$6:$B$19,Segédlet!$A$6:$A$19,"&gt;="&amp;$B52,Segédlet!$A$6:$A$19,"&lt;"&amp;($B52+$AE52)),0),0)</f>
        <v>0</v>
      </c>
      <c r="AE52" s="41">
        <f t="shared" si="4"/>
        <v>93</v>
      </c>
      <c r="AF52" s="41"/>
      <c r="AG52" s="41">
        <f>+IF(AD52&gt;0,INT(($AD$4-B52)/VLOOKUP($B$2,Segédlet!$A$23:$B$29,2,FALSE)),0)</f>
        <v>0</v>
      </c>
      <c r="AH52" s="47" t="str">
        <f t="shared" si="5"/>
        <v/>
      </c>
      <c r="AI52" s="39"/>
      <c r="AJ52" s="39">
        <f t="shared" si="12"/>
        <v>0</v>
      </c>
      <c r="AK52" s="209">
        <f t="shared" si="10"/>
        <v>0</v>
      </c>
    </row>
    <row r="53" spans="1:37" ht="15" hidden="1" customHeight="1">
      <c r="A53" s="235"/>
      <c r="B53" s="153" t="str">
        <f t="shared" si="0"/>
        <v/>
      </c>
      <c r="C53" s="154" t="str">
        <f t="shared" si="1"/>
        <v/>
      </c>
      <c r="D53" s="144"/>
      <c r="E53" s="145"/>
      <c r="F53" s="146"/>
      <c r="G53" s="147" t="str">
        <f t="shared" si="6"/>
        <v xml:space="preserve"> </v>
      </c>
      <c r="H53" s="148" t="str">
        <f>+IF(YEAR(Címlap!$B$5)-M53&gt;18,"","J")</f>
        <v/>
      </c>
      <c r="I53" s="158"/>
      <c r="J53" s="159"/>
      <c r="K53" s="178"/>
      <c r="L53" s="162"/>
      <c r="M53" s="162"/>
      <c r="N53" s="120"/>
      <c r="O53" s="116"/>
      <c r="P53" s="116"/>
      <c r="Q53" s="116"/>
      <c r="R53" s="117"/>
      <c r="S53" s="116"/>
      <c r="T53" s="118"/>
      <c r="U53" s="149">
        <f t="shared" si="11"/>
        <v>0</v>
      </c>
      <c r="V53" s="123"/>
      <c r="W53" s="156"/>
      <c r="X53" s="161"/>
      <c r="Y53" s="150">
        <f t="shared" si="2"/>
        <v>0</v>
      </c>
      <c r="Z53" s="155">
        <f t="shared" si="7"/>
        <v>0</v>
      </c>
      <c r="AA53" s="152">
        <f t="shared" si="3"/>
        <v>0</v>
      </c>
      <c r="AB53" s="50" t="str">
        <f t="shared" si="8"/>
        <v>F1Q</v>
      </c>
      <c r="AC53" s="50" t="s">
        <v>609</v>
      </c>
      <c r="AD53" s="41">
        <f>+IF(AND(OR(B53&lt;=$AG$4,U53=$U$6),B53&lt;15),ROUNDUP(AVERAGEIFS(Segédlet!$B$6:$B$19,Segédlet!$A$6:$A$19,"&gt;="&amp;$B53,Segédlet!$A$6:$A$19,"&lt;"&amp;($B53+$AE53)),0),0)</f>
        <v>0</v>
      </c>
      <c r="AE53" s="41">
        <f t="shared" si="4"/>
        <v>93</v>
      </c>
      <c r="AF53" s="41"/>
      <c r="AG53" s="41">
        <f>+IF(AD53&gt;0,INT(($AD$4-B53)/VLOOKUP($B$2,Segédlet!$A$23:$B$29,2,FALSE)),0)</f>
        <v>0</v>
      </c>
      <c r="AH53" s="47" t="str">
        <f t="shared" si="5"/>
        <v/>
      </c>
      <c r="AI53" s="39"/>
      <c r="AJ53" s="39">
        <f t="shared" si="12"/>
        <v>0</v>
      </c>
      <c r="AK53" s="209">
        <f t="shared" si="10"/>
        <v>0</v>
      </c>
    </row>
    <row r="54" spans="1:37" ht="15" hidden="1" customHeight="1">
      <c r="A54" s="235"/>
      <c r="B54" s="153" t="str">
        <f t="shared" si="0"/>
        <v/>
      </c>
      <c r="C54" s="154" t="str">
        <f t="shared" si="1"/>
        <v/>
      </c>
      <c r="D54" s="144"/>
      <c r="E54" s="145"/>
      <c r="F54" s="146"/>
      <c r="G54" s="147" t="str">
        <f t="shared" si="6"/>
        <v xml:space="preserve"> </v>
      </c>
      <c r="H54" s="148" t="str">
        <f>+IF(YEAR(Címlap!$B$5)-M54&gt;18,"","J")</f>
        <v/>
      </c>
      <c r="I54" s="158"/>
      <c r="J54" s="159"/>
      <c r="K54" s="178"/>
      <c r="L54" s="162"/>
      <c r="M54" s="162"/>
      <c r="N54" s="120"/>
      <c r="O54" s="116"/>
      <c r="P54" s="116"/>
      <c r="Q54" s="116"/>
      <c r="R54" s="117"/>
      <c r="S54" s="116"/>
      <c r="T54" s="118"/>
      <c r="U54" s="149">
        <f t="shared" si="11"/>
        <v>0</v>
      </c>
      <c r="V54" s="123"/>
      <c r="W54" s="156"/>
      <c r="X54" s="161"/>
      <c r="Y54" s="150">
        <f t="shared" si="2"/>
        <v>0</v>
      </c>
      <c r="Z54" s="155">
        <f t="shared" si="7"/>
        <v>0</v>
      </c>
      <c r="AA54" s="152">
        <f t="shared" si="3"/>
        <v>0</v>
      </c>
      <c r="AB54" s="50" t="str">
        <f t="shared" si="8"/>
        <v>F1Q</v>
      </c>
      <c r="AC54" s="50" t="s">
        <v>609</v>
      </c>
      <c r="AD54" s="41">
        <f>+IF(AND(OR(B54&lt;=$AG$4,U54=$U$6),B54&lt;15),ROUNDUP(AVERAGEIFS(Segédlet!$B$6:$B$19,Segédlet!$A$6:$A$19,"&gt;="&amp;$B54,Segédlet!$A$6:$A$19,"&lt;"&amp;($B54+$AE54)),0),0)</f>
        <v>0</v>
      </c>
      <c r="AE54" s="41">
        <f t="shared" si="4"/>
        <v>93</v>
      </c>
      <c r="AF54" s="41"/>
      <c r="AG54" s="41">
        <f>+IF(AD54&gt;0,INT(($AD$4-B54)/VLOOKUP($B$2,Segédlet!$A$23:$B$29,2,FALSE)),0)</f>
        <v>0</v>
      </c>
      <c r="AH54" s="47" t="str">
        <f t="shared" si="5"/>
        <v/>
      </c>
      <c r="AI54" s="39"/>
      <c r="AJ54" s="39">
        <f t="shared" si="12"/>
        <v>0</v>
      </c>
      <c r="AK54" s="209">
        <f t="shared" si="10"/>
        <v>0</v>
      </c>
    </row>
    <row r="55" spans="1:37" ht="15" hidden="1" customHeight="1">
      <c r="A55" s="235"/>
      <c r="B55" s="153" t="str">
        <f t="shared" si="0"/>
        <v/>
      </c>
      <c r="C55" s="154" t="str">
        <f t="shared" si="1"/>
        <v/>
      </c>
      <c r="D55" s="144"/>
      <c r="E55" s="145"/>
      <c r="F55" s="146"/>
      <c r="G55" s="147" t="str">
        <f t="shared" si="6"/>
        <v xml:space="preserve"> </v>
      </c>
      <c r="H55" s="148" t="str">
        <f>+IF(YEAR(Címlap!$B$5)-M55&gt;18,"","J")</f>
        <v/>
      </c>
      <c r="I55" s="158"/>
      <c r="J55" s="159"/>
      <c r="K55" s="178"/>
      <c r="L55" s="162"/>
      <c r="M55" s="162"/>
      <c r="N55" s="120"/>
      <c r="O55" s="116"/>
      <c r="P55" s="116"/>
      <c r="Q55" s="116"/>
      <c r="R55" s="117"/>
      <c r="S55" s="116"/>
      <c r="T55" s="118"/>
      <c r="U55" s="149">
        <f t="shared" si="11"/>
        <v>0</v>
      </c>
      <c r="V55" s="123"/>
      <c r="W55" s="156"/>
      <c r="X55" s="161"/>
      <c r="Y55" s="150">
        <f t="shared" si="2"/>
        <v>0</v>
      </c>
      <c r="Z55" s="155">
        <f t="shared" si="7"/>
        <v>0</v>
      </c>
      <c r="AA55" s="152">
        <f t="shared" si="3"/>
        <v>0</v>
      </c>
      <c r="AB55" s="50" t="str">
        <f t="shared" si="8"/>
        <v>F1Q</v>
      </c>
      <c r="AC55" s="50" t="s">
        <v>609</v>
      </c>
      <c r="AD55" s="41">
        <f>+IF(AND(OR(B55&lt;=$AG$4,U55=$U$6),B55&lt;15),ROUNDUP(AVERAGEIFS(Segédlet!$B$6:$B$19,Segédlet!$A$6:$A$19,"&gt;="&amp;$B55,Segédlet!$A$6:$A$19,"&lt;"&amp;($B55+$AE55)),0),0)</f>
        <v>0</v>
      </c>
      <c r="AE55" s="41">
        <f t="shared" si="4"/>
        <v>93</v>
      </c>
      <c r="AF55" s="41"/>
      <c r="AG55" s="41">
        <f>+IF(AD55&gt;0,INT(($AD$4-B55)/VLOOKUP($B$2,Segédlet!$A$23:$B$29,2,FALSE)),0)</f>
        <v>0</v>
      </c>
      <c r="AH55" s="47" t="str">
        <f t="shared" si="5"/>
        <v/>
      </c>
      <c r="AI55" s="39"/>
      <c r="AJ55" s="39">
        <f t="shared" si="12"/>
        <v>0</v>
      </c>
      <c r="AK55" s="209">
        <f t="shared" si="10"/>
        <v>0</v>
      </c>
    </row>
    <row r="56" spans="1:37" ht="15" hidden="1" customHeight="1">
      <c r="A56" s="235"/>
      <c r="B56" s="153" t="str">
        <f t="shared" si="0"/>
        <v/>
      </c>
      <c r="C56" s="154" t="str">
        <f t="shared" si="1"/>
        <v/>
      </c>
      <c r="D56" s="144"/>
      <c r="E56" s="145"/>
      <c r="F56" s="146"/>
      <c r="G56" s="147" t="str">
        <f t="shared" si="6"/>
        <v xml:space="preserve"> </v>
      </c>
      <c r="H56" s="148" t="str">
        <f>+IF(YEAR(Címlap!$B$5)-M56&gt;18,"","J")</f>
        <v/>
      </c>
      <c r="I56" s="158"/>
      <c r="J56" s="159"/>
      <c r="K56" s="178"/>
      <c r="L56" s="162"/>
      <c r="M56" s="162"/>
      <c r="N56" s="120"/>
      <c r="O56" s="116"/>
      <c r="P56" s="116"/>
      <c r="Q56" s="116"/>
      <c r="R56" s="117"/>
      <c r="S56" s="116"/>
      <c r="T56" s="118"/>
      <c r="U56" s="149">
        <f t="shared" si="11"/>
        <v>0</v>
      </c>
      <c r="V56" s="123"/>
      <c r="W56" s="156"/>
      <c r="X56" s="161"/>
      <c r="Y56" s="150">
        <f t="shared" si="2"/>
        <v>0</v>
      </c>
      <c r="Z56" s="155">
        <f t="shared" si="7"/>
        <v>0</v>
      </c>
      <c r="AA56" s="152">
        <f t="shared" si="3"/>
        <v>0</v>
      </c>
      <c r="AB56" s="50" t="str">
        <f t="shared" si="8"/>
        <v>F1Q</v>
      </c>
      <c r="AC56" s="50" t="s">
        <v>609</v>
      </c>
      <c r="AD56" s="41">
        <f>+IF(AND(OR(B56&lt;=$AG$4,U56=$U$6),B56&lt;15),ROUNDUP(AVERAGEIFS(Segédlet!$B$6:$B$19,Segédlet!$A$6:$A$19,"&gt;="&amp;$B56,Segédlet!$A$6:$A$19,"&lt;"&amp;($B56+$AE56)),0),0)</f>
        <v>0</v>
      </c>
      <c r="AE56" s="41">
        <f t="shared" si="4"/>
        <v>93</v>
      </c>
      <c r="AF56" s="41"/>
      <c r="AG56" s="41">
        <f>+IF(AD56&gt;0,INT(($AD$4-B56)/VLOOKUP($B$2,Segédlet!$A$23:$B$29,2,FALSE)),0)</f>
        <v>0</v>
      </c>
      <c r="AH56" s="47" t="str">
        <f t="shared" si="5"/>
        <v/>
      </c>
      <c r="AI56" s="39"/>
      <c r="AJ56" s="39">
        <f t="shared" si="12"/>
        <v>0</v>
      </c>
      <c r="AK56" s="209">
        <f t="shared" si="10"/>
        <v>0</v>
      </c>
    </row>
    <row r="57" spans="1:37" ht="15" hidden="1" customHeight="1">
      <c r="A57" s="235"/>
      <c r="B57" s="153" t="str">
        <f t="shared" si="0"/>
        <v/>
      </c>
      <c r="C57" s="154" t="str">
        <f t="shared" si="1"/>
        <v/>
      </c>
      <c r="D57" s="144"/>
      <c r="E57" s="145"/>
      <c r="F57" s="146"/>
      <c r="G57" s="147" t="str">
        <f t="shared" si="6"/>
        <v xml:space="preserve"> </v>
      </c>
      <c r="H57" s="148" t="str">
        <f>+IF(YEAR(Címlap!$B$5)-M57&gt;18,"","J")</f>
        <v/>
      </c>
      <c r="I57" s="158"/>
      <c r="J57" s="159"/>
      <c r="K57" s="178"/>
      <c r="L57" s="162"/>
      <c r="M57" s="162"/>
      <c r="N57" s="120"/>
      <c r="O57" s="116"/>
      <c r="P57" s="116"/>
      <c r="Q57" s="116"/>
      <c r="R57" s="117"/>
      <c r="S57" s="116"/>
      <c r="T57" s="118"/>
      <c r="U57" s="149">
        <f t="shared" si="11"/>
        <v>0</v>
      </c>
      <c r="V57" s="123"/>
      <c r="W57" s="156"/>
      <c r="X57" s="161"/>
      <c r="Y57" s="150">
        <f t="shared" si="2"/>
        <v>0</v>
      </c>
      <c r="Z57" s="155">
        <f t="shared" si="7"/>
        <v>0</v>
      </c>
      <c r="AA57" s="152">
        <f t="shared" si="3"/>
        <v>0</v>
      </c>
      <c r="AB57" s="50" t="str">
        <f t="shared" si="8"/>
        <v>F1Q</v>
      </c>
      <c r="AC57" s="50" t="s">
        <v>609</v>
      </c>
      <c r="AD57" s="41">
        <f>+IF(AND(OR(B57&lt;=$AG$4,U57=$U$6),B57&lt;15),ROUNDUP(AVERAGEIFS(Segédlet!$B$6:$B$19,Segédlet!$A$6:$A$19,"&gt;="&amp;$B57,Segédlet!$A$6:$A$19,"&lt;"&amp;($B57+$AE57)),0),0)</f>
        <v>0</v>
      </c>
      <c r="AE57" s="41">
        <f t="shared" si="4"/>
        <v>93</v>
      </c>
      <c r="AF57" s="41"/>
      <c r="AG57" s="41">
        <f>+IF(AD57&gt;0,INT(($AD$4-B57)/VLOOKUP($B$2,Segédlet!$A$23:$B$29,2,FALSE)),0)</f>
        <v>0</v>
      </c>
      <c r="AH57" s="47" t="str">
        <f t="shared" si="5"/>
        <v/>
      </c>
      <c r="AI57" s="39"/>
      <c r="AJ57" s="39">
        <f t="shared" si="12"/>
        <v>0</v>
      </c>
      <c r="AK57" s="209">
        <f t="shared" si="10"/>
        <v>0</v>
      </c>
    </row>
    <row r="58" spans="1:37" ht="15" hidden="1" customHeight="1">
      <c r="A58" s="235"/>
      <c r="B58" s="153" t="str">
        <f t="shared" si="0"/>
        <v/>
      </c>
      <c r="C58" s="154" t="str">
        <f t="shared" si="1"/>
        <v/>
      </c>
      <c r="D58" s="144"/>
      <c r="E58" s="145"/>
      <c r="F58" s="146"/>
      <c r="G58" s="147" t="str">
        <f t="shared" si="6"/>
        <v xml:space="preserve"> </v>
      </c>
      <c r="H58" s="148" t="str">
        <f>+IF(YEAR(Címlap!$B$5)-M58&gt;18,"","J")</f>
        <v/>
      </c>
      <c r="I58" s="158"/>
      <c r="J58" s="159"/>
      <c r="K58" s="178"/>
      <c r="L58" s="162"/>
      <c r="M58" s="162"/>
      <c r="N58" s="120"/>
      <c r="O58" s="116"/>
      <c r="P58" s="116"/>
      <c r="Q58" s="116"/>
      <c r="R58" s="117"/>
      <c r="S58" s="116"/>
      <c r="T58" s="118"/>
      <c r="U58" s="149">
        <f t="shared" si="11"/>
        <v>0</v>
      </c>
      <c r="V58" s="123"/>
      <c r="W58" s="156"/>
      <c r="X58" s="161"/>
      <c r="Y58" s="150">
        <f t="shared" si="2"/>
        <v>0</v>
      </c>
      <c r="Z58" s="155">
        <f t="shared" si="7"/>
        <v>0</v>
      </c>
      <c r="AA58" s="152">
        <f t="shared" si="3"/>
        <v>0</v>
      </c>
      <c r="AB58" s="50" t="str">
        <f t="shared" si="8"/>
        <v>F1Q</v>
      </c>
      <c r="AC58" s="50" t="s">
        <v>609</v>
      </c>
      <c r="AD58" s="41">
        <f>+IF(AND(OR(B58&lt;=$AG$4,U58=$U$6),B58&lt;15),ROUNDUP(AVERAGEIFS(Segédlet!$B$6:$B$19,Segédlet!$A$6:$A$19,"&gt;="&amp;$B58,Segédlet!$A$6:$A$19,"&lt;"&amp;($B58+$AE58)),0),0)</f>
        <v>0</v>
      </c>
      <c r="AE58" s="41">
        <f t="shared" si="4"/>
        <v>93</v>
      </c>
      <c r="AF58" s="41"/>
      <c r="AG58" s="41">
        <f>+IF(AD58&gt;0,INT(($AD$4-B58)/VLOOKUP($B$2,Segédlet!$A$23:$B$29,2,FALSE)),0)</f>
        <v>0</v>
      </c>
      <c r="AH58" s="47" t="str">
        <f t="shared" si="5"/>
        <v/>
      </c>
      <c r="AI58" s="39"/>
      <c r="AJ58" s="39">
        <f t="shared" si="12"/>
        <v>0</v>
      </c>
      <c r="AK58" s="209">
        <f t="shared" si="10"/>
        <v>0</v>
      </c>
    </row>
    <row r="59" spans="1:37" ht="15" hidden="1" customHeight="1">
      <c r="A59" s="235"/>
      <c r="B59" s="153" t="str">
        <f t="shared" si="0"/>
        <v/>
      </c>
      <c r="C59" s="154" t="str">
        <f t="shared" si="1"/>
        <v/>
      </c>
      <c r="D59" s="144"/>
      <c r="E59" s="145"/>
      <c r="F59" s="146"/>
      <c r="G59" s="147" t="str">
        <f t="shared" si="6"/>
        <v xml:space="preserve"> </v>
      </c>
      <c r="H59" s="148" t="str">
        <f>+IF(YEAR(Címlap!$B$5)-M59&gt;18,"","J")</f>
        <v/>
      </c>
      <c r="I59" s="158"/>
      <c r="J59" s="159"/>
      <c r="K59" s="178"/>
      <c r="L59" s="162"/>
      <c r="M59" s="162"/>
      <c r="N59" s="120"/>
      <c r="O59" s="116"/>
      <c r="P59" s="116"/>
      <c r="Q59" s="116"/>
      <c r="R59" s="117"/>
      <c r="S59" s="116"/>
      <c r="T59" s="118"/>
      <c r="U59" s="149">
        <f t="shared" si="11"/>
        <v>0</v>
      </c>
      <c r="V59" s="123"/>
      <c r="W59" s="156"/>
      <c r="X59" s="161"/>
      <c r="Y59" s="150">
        <f t="shared" si="2"/>
        <v>0</v>
      </c>
      <c r="Z59" s="155">
        <f t="shared" si="7"/>
        <v>0</v>
      </c>
      <c r="AA59" s="152">
        <f t="shared" si="3"/>
        <v>0</v>
      </c>
      <c r="AB59" s="50" t="str">
        <f t="shared" si="8"/>
        <v>F1Q</v>
      </c>
      <c r="AC59" s="50" t="s">
        <v>609</v>
      </c>
      <c r="AD59" s="41">
        <f>+IF(AND(OR(B59&lt;=$AG$4,U59=$U$6),B59&lt;15),ROUNDUP(AVERAGEIFS(Segédlet!$B$6:$B$19,Segédlet!$A$6:$A$19,"&gt;="&amp;$B59,Segédlet!$A$6:$A$19,"&lt;"&amp;($B59+$AE59)),0),0)</f>
        <v>0</v>
      </c>
      <c r="AE59" s="41">
        <f t="shared" si="4"/>
        <v>93</v>
      </c>
      <c r="AF59" s="41"/>
      <c r="AG59" s="41">
        <f>+IF(AD59&gt;0,INT(($AD$4-B59)/VLOOKUP($B$2,Segédlet!$A$23:$B$29,2,FALSE)),0)</f>
        <v>0</v>
      </c>
      <c r="AH59" s="47" t="str">
        <f t="shared" si="5"/>
        <v/>
      </c>
      <c r="AI59" s="39"/>
      <c r="AJ59" s="39">
        <f t="shared" si="12"/>
        <v>0</v>
      </c>
      <c r="AK59" s="209">
        <f t="shared" si="10"/>
        <v>0</v>
      </c>
    </row>
    <row r="60" spans="1:37" ht="15" hidden="1" customHeight="1">
      <c r="A60" s="235"/>
      <c r="B60" s="153" t="str">
        <f t="shared" si="0"/>
        <v/>
      </c>
      <c r="C60" s="154" t="str">
        <f t="shared" si="1"/>
        <v/>
      </c>
      <c r="D60" s="144"/>
      <c r="E60" s="145"/>
      <c r="F60" s="146"/>
      <c r="G60" s="147" t="str">
        <f t="shared" si="6"/>
        <v xml:space="preserve"> </v>
      </c>
      <c r="H60" s="148" t="str">
        <f>+IF(YEAR(Címlap!$B$5)-M60&gt;18,"","J")</f>
        <v/>
      </c>
      <c r="I60" s="158"/>
      <c r="J60" s="159"/>
      <c r="K60" s="178"/>
      <c r="L60" s="162"/>
      <c r="M60" s="162"/>
      <c r="N60" s="120"/>
      <c r="O60" s="116"/>
      <c r="P60" s="116"/>
      <c r="Q60" s="116"/>
      <c r="R60" s="117"/>
      <c r="S60" s="116"/>
      <c r="T60" s="118"/>
      <c r="U60" s="149">
        <f t="shared" si="11"/>
        <v>0</v>
      </c>
      <c r="V60" s="123"/>
      <c r="W60" s="156"/>
      <c r="X60" s="161"/>
      <c r="Y60" s="150">
        <f t="shared" si="2"/>
        <v>0</v>
      </c>
      <c r="Z60" s="155">
        <f t="shared" si="7"/>
        <v>0</v>
      </c>
      <c r="AA60" s="152">
        <f t="shared" si="3"/>
        <v>0</v>
      </c>
      <c r="AB60" s="50" t="str">
        <f t="shared" si="8"/>
        <v>F1Q</v>
      </c>
      <c r="AC60" s="50" t="s">
        <v>609</v>
      </c>
      <c r="AD60" s="41">
        <f>+IF(AND(OR(B60&lt;=$AG$4,U60=$U$6),B60&lt;15),ROUNDUP(AVERAGEIFS(Segédlet!$B$6:$B$19,Segédlet!$A$6:$A$19,"&gt;="&amp;$B60,Segédlet!$A$6:$A$19,"&lt;"&amp;($B60+$AE60)),0),0)</f>
        <v>0</v>
      </c>
      <c r="AE60" s="41">
        <f t="shared" si="4"/>
        <v>93</v>
      </c>
      <c r="AF60" s="41"/>
      <c r="AG60" s="41">
        <f>+IF(AD60&gt;0,INT(($AD$4-B60)/VLOOKUP($B$2,Segédlet!$A$23:$B$29,2,FALSE)),0)</f>
        <v>0</v>
      </c>
      <c r="AH60" s="47" t="str">
        <f t="shared" si="5"/>
        <v/>
      </c>
      <c r="AI60" s="39"/>
      <c r="AJ60" s="39">
        <f t="shared" si="12"/>
        <v>0</v>
      </c>
      <c r="AK60" s="209">
        <f t="shared" si="10"/>
        <v>0</v>
      </c>
    </row>
    <row r="61" spans="1:37" ht="15" hidden="1" customHeight="1">
      <c r="A61" s="235"/>
      <c r="B61" s="153" t="str">
        <f t="shared" si="0"/>
        <v/>
      </c>
      <c r="C61" s="154" t="str">
        <f t="shared" si="1"/>
        <v/>
      </c>
      <c r="D61" s="144"/>
      <c r="E61" s="145"/>
      <c r="F61" s="146"/>
      <c r="G61" s="147" t="str">
        <f t="shared" si="6"/>
        <v xml:space="preserve"> </v>
      </c>
      <c r="H61" s="148" t="str">
        <f>+IF(YEAR(Címlap!$B$5)-M61&gt;18,"","J")</f>
        <v/>
      </c>
      <c r="I61" s="158"/>
      <c r="J61" s="159"/>
      <c r="K61" s="178"/>
      <c r="L61" s="162"/>
      <c r="M61" s="162"/>
      <c r="N61" s="120"/>
      <c r="O61" s="116"/>
      <c r="P61" s="116"/>
      <c r="Q61" s="116"/>
      <c r="R61" s="117"/>
      <c r="S61" s="116"/>
      <c r="T61" s="118"/>
      <c r="U61" s="149">
        <f t="shared" si="11"/>
        <v>0</v>
      </c>
      <c r="V61" s="123"/>
      <c r="W61" s="156"/>
      <c r="X61" s="161"/>
      <c r="Y61" s="150">
        <f t="shared" si="2"/>
        <v>0</v>
      </c>
      <c r="Z61" s="155">
        <f t="shared" si="7"/>
        <v>0</v>
      </c>
      <c r="AA61" s="152">
        <f t="shared" si="3"/>
        <v>0</v>
      </c>
      <c r="AB61" s="50" t="str">
        <f t="shared" si="8"/>
        <v>F1Q</v>
      </c>
      <c r="AC61" s="50" t="s">
        <v>609</v>
      </c>
      <c r="AD61" s="41">
        <f>+IF(AND(OR(B61&lt;=$AG$4,U61=$U$6),B61&lt;15),ROUNDUP(AVERAGEIFS(Segédlet!$B$6:$B$19,Segédlet!$A$6:$A$19,"&gt;="&amp;$B61,Segédlet!$A$6:$A$19,"&lt;"&amp;($B61+$AE61)),0),0)</f>
        <v>0</v>
      </c>
      <c r="AE61" s="41">
        <f t="shared" si="4"/>
        <v>93</v>
      </c>
      <c r="AF61" s="41"/>
      <c r="AG61" s="41">
        <f>+IF(AD61&gt;0,INT(($AD$4-B61)/VLOOKUP($B$2,Segédlet!$A$23:$B$29,2,FALSE)),0)</f>
        <v>0</v>
      </c>
      <c r="AH61" s="47" t="str">
        <f t="shared" si="5"/>
        <v/>
      </c>
      <c r="AI61" s="39"/>
      <c r="AJ61" s="39">
        <f t="shared" si="12"/>
        <v>0</v>
      </c>
      <c r="AK61" s="209">
        <f t="shared" si="10"/>
        <v>0</v>
      </c>
    </row>
    <row r="62" spans="1:37" ht="15" hidden="1" customHeight="1">
      <c r="A62" s="235"/>
      <c r="B62" s="153" t="str">
        <f t="shared" si="0"/>
        <v/>
      </c>
      <c r="C62" s="154" t="str">
        <f t="shared" si="1"/>
        <v/>
      </c>
      <c r="D62" s="144"/>
      <c r="E62" s="145"/>
      <c r="F62" s="146"/>
      <c r="G62" s="147" t="str">
        <f t="shared" si="6"/>
        <v xml:space="preserve"> </v>
      </c>
      <c r="H62" s="148" t="str">
        <f>+IF(YEAR(Címlap!$B$5)-M62&gt;18,"","J")</f>
        <v/>
      </c>
      <c r="I62" s="158"/>
      <c r="J62" s="159"/>
      <c r="K62" s="178"/>
      <c r="L62" s="162"/>
      <c r="M62" s="162"/>
      <c r="N62" s="120"/>
      <c r="O62" s="116"/>
      <c r="P62" s="116"/>
      <c r="Q62" s="116"/>
      <c r="R62" s="117"/>
      <c r="S62" s="116"/>
      <c r="T62" s="118"/>
      <c r="U62" s="149">
        <f t="shared" si="11"/>
        <v>0</v>
      </c>
      <c r="V62" s="123"/>
      <c r="W62" s="156"/>
      <c r="X62" s="161"/>
      <c r="Y62" s="150">
        <f t="shared" si="2"/>
        <v>0</v>
      </c>
      <c r="Z62" s="155">
        <f t="shared" si="7"/>
        <v>0</v>
      </c>
      <c r="AA62" s="152">
        <f t="shared" si="3"/>
        <v>0</v>
      </c>
      <c r="AB62" s="50" t="str">
        <f t="shared" si="8"/>
        <v>F1Q</v>
      </c>
      <c r="AC62" s="50" t="s">
        <v>609</v>
      </c>
      <c r="AD62" s="41">
        <f>+IF(AND(OR(B62&lt;=$AG$4,U62=$U$6),B62&lt;15),ROUNDUP(AVERAGEIFS(Segédlet!$B$6:$B$19,Segédlet!$A$6:$A$19,"&gt;="&amp;$B62,Segédlet!$A$6:$A$19,"&lt;"&amp;($B62+$AE62)),0),0)</f>
        <v>0</v>
      </c>
      <c r="AE62" s="41">
        <f t="shared" si="4"/>
        <v>93</v>
      </c>
      <c r="AF62" s="41"/>
      <c r="AG62" s="41">
        <f>+IF(AD62&gt;0,INT(($AD$4-B62)/VLOOKUP($B$2,Segédlet!$A$23:$B$29,2,FALSE)),0)</f>
        <v>0</v>
      </c>
      <c r="AH62" s="47" t="str">
        <f t="shared" si="5"/>
        <v/>
      </c>
      <c r="AI62" s="39"/>
      <c r="AJ62" s="39">
        <f t="shared" si="12"/>
        <v>0</v>
      </c>
      <c r="AK62" s="209">
        <f t="shared" si="10"/>
        <v>0</v>
      </c>
    </row>
    <row r="63" spans="1:37" ht="15" hidden="1" customHeight="1">
      <c r="A63" s="235"/>
      <c r="B63" s="153" t="str">
        <f t="shared" si="0"/>
        <v/>
      </c>
      <c r="C63" s="154" t="str">
        <f t="shared" si="1"/>
        <v/>
      </c>
      <c r="D63" s="144"/>
      <c r="E63" s="145"/>
      <c r="F63" s="146"/>
      <c r="G63" s="147" t="str">
        <f t="shared" si="6"/>
        <v xml:space="preserve"> </v>
      </c>
      <c r="H63" s="148" t="str">
        <f>+IF(YEAR(Címlap!$B$5)-M63&gt;18,"","J")</f>
        <v/>
      </c>
      <c r="I63" s="158"/>
      <c r="J63" s="159"/>
      <c r="K63" s="178"/>
      <c r="L63" s="162"/>
      <c r="M63" s="162"/>
      <c r="N63" s="120"/>
      <c r="O63" s="116"/>
      <c r="P63" s="116"/>
      <c r="Q63" s="116"/>
      <c r="R63" s="117"/>
      <c r="S63" s="116"/>
      <c r="T63" s="118"/>
      <c r="U63" s="149">
        <f t="shared" si="11"/>
        <v>0</v>
      </c>
      <c r="V63" s="123"/>
      <c r="W63" s="156"/>
      <c r="X63" s="161"/>
      <c r="Y63" s="150">
        <f t="shared" si="2"/>
        <v>0</v>
      </c>
      <c r="Z63" s="155">
        <f t="shared" si="7"/>
        <v>0</v>
      </c>
      <c r="AA63" s="152">
        <f t="shared" si="3"/>
        <v>0</v>
      </c>
      <c r="AB63" s="50" t="str">
        <f t="shared" si="8"/>
        <v>F1Q</v>
      </c>
      <c r="AC63" s="50" t="s">
        <v>609</v>
      </c>
      <c r="AD63" s="41">
        <f>+IF(AND(OR(B63&lt;=$AG$4,U63=$U$6),B63&lt;15),ROUNDUP(AVERAGEIFS(Segédlet!$B$6:$B$19,Segédlet!$A$6:$A$19,"&gt;="&amp;$B63,Segédlet!$A$6:$A$19,"&lt;"&amp;($B63+$AE63)),0),0)</f>
        <v>0</v>
      </c>
      <c r="AE63" s="41">
        <f t="shared" si="4"/>
        <v>93</v>
      </c>
      <c r="AF63" s="41"/>
      <c r="AG63" s="41">
        <f>+IF(AD63&gt;0,INT(($AD$4-B63)/VLOOKUP($B$2,Segédlet!$A$23:$B$29,2,FALSE)),0)</f>
        <v>0</v>
      </c>
      <c r="AH63" s="47" t="str">
        <f t="shared" si="5"/>
        <v/>
      </c>
      <c r="AI63" s="39"/>
      <c r="AJ63" s="39">
        <f t="shared" si="12"/>
        <v>0</v>
      </c>
      <c r="AK63" s="209">
        <f t="shared" si="10"/>
        <v>0</v>
      </c>
    </row>
    <row r="64" spans="1:37" ht="15" hidden="1" customHeight="1">
      <c r="A64" s="235"/>
      <c r="B64" s="153" t="str">
        <f t="shared" si="0"/>
        <v/>
      </c>
      <c r="C64" s="154" t="str">
        <f t="shared" si="1"/>
        <v/>
      </c>
      <c r="D64" s="144"/>
      <c r="E64" s="145"/>
      <c r="F64" s="146"/>
      <c r="G64" s="147" t="str">
        <f t="shared" si="6"/>
        <v xml:space="preserve"> </v>
      </c>
      <c r="H64" s="148" t="str">
        <f>+IF(YEAR(Címlap!$B$5)-M64&gt;18,"","J")</f>
        <v/>
      </c>
      <c r="I64" s="158"/>
      <c r="J64" s="159"/>
      <c r="K64" s="178"/>
      <c r="L64" s="162"/>
      <c r="M64" s="162"/>
      <c r="N64" s="120"/>
      <c r="O64" s="116"/>
      <c r="P64" s="116"/>
      <c r="Q64" s="116"/>
      <c r="R64" s="117"/>
      <c r="S64" s="116"/>
      <c r="T64" s="118"/>
      <c r="U64" s="149">
        <f t="shared" si="11"/>
        <v>0</v>
      </c>
      <c r="V64" s="123"/>
      <c r="W64" s="156"/>
      <c r="X64" s="161"/>
      <c r="Y64" s="150">
        <f t="shared" si="2"/>
        <v>0</v>
      </c>
      <c r="Z64" s="155">
        <f t="shared" si="7"/>
        <v>0</v>
      </c>
      <c r="AA64" s="152">
        <f t="shared" si="3"/>
        <v>0</v>
      </c>
      <c r="AB64" s="50" t="str">
        <f t="shared" si="8"/>
        <v>F1Q</v>
      </c>
      <c r="AC64" s="50" t="s">
        <v>609</v>
      </c>
      <c r="AD64" s="41">
        <f>+IF(AND(OR(B64&lt;=$AG$4,U64=$U$6),B64&lt;15),ROUNDUP(AVERAGEIFS(Segédlet!$B$6:$B$19,Segédlet!$A$6:$A$19,"&gt;="&amp;$B64,Segédlet!$A$6:$A$19,"&lt;"&amp;($B64+$AE64)),0),0)</f>
        <v>0</v>
      </c>
      <c r="AE64" s="41">
        <f t="shared" si="4"/>
        <v>93</v>
      </c>
      <c r="AF64" s="41"/>
      <c r="AG64" s="41">
        <f>+IF(AD64&gt;0,INT(($AD$4-B64)/VLOOKUP($B$2,Segédlet!$A$23:$B$29,2,FALSE)),0)</f>
        <v>0</v>
      </c>
      <c r="AH64" s="47" t="str">
        <f t="shared" si="5"/>
        <v/>
      </c>
      <c r="AI64" s="39"/>
      <c r="AJ64" s="39">
        <f t="shared" si="12"/>
        <v>0</v>
      </c>
      <c r="AK64" s="209">
        <f t="shared" si="10"/>
        <v>0</v>
      </c>
    </row>
    <row r="65" spans="1:37" ht="15" hidden="1" customHeight="1">
      <c r="A65" s="235"/>
      <c r="B65" s="153" t="str">
        <f t="shared" si="0"/>
        <v/>
      </c>
      <c r="C65" s="154" t="str">
        <f t="shared" si="1"/>
        <v/>
      </c>
      <c r="D65" s="144"/>
      <c r="E65" s="145"/>
      <c r="F65" s="146"/>
      <c r="G65" s="147" t="str">
        <f t="shared" si="6"/>
        <v xml:space="preserve"> </v>
      </c>
      <c r="H65" s="148" t="str">
        <f>+IF(YEAR(Címlap!$B$5)-M65&gt;18,"","J")</f>
        <v/>
      </c>
      <c r="I65" s="158"/>
      <c r="J65" s="159"/>
      <c r="K65" s="178"/>
      <c r="L65" s="162"/>
      <c r="M65" s="162"/>
      <c r="N65" s="120"/>
      <c r="O65" s="116"/>
      <c r="P65" s="116"/>
      <c r="Q65" s="116"/>
      <c r="R65" s="117"/>
      <c r="S65" s="116"/>
      <c r="T65" s="118"/>
      <c r="U65" s="149">
        <f t="shared" si="11"/>
        <v>0</v>
      </c>
      <c r="V65" s="123"/>
      <c r="W65" s="156"/>
      <c r="X65" s="161"/>
      <c r="Y65" s="150">
        <f t="shared" si="2"/>
        <v>0</v>
      </c>
      <c r="Z65" s="155">
        <f t="shared" si="7"/>
        <v>0</v>
      </c>
      <c r="AA65" s="152">
        <f t="shared" si="3"/>
        <v>0</v>
      </c>
      <c r="AB65" s="50" t="str">
        <f t="shared" si="8"/>
        <v>F1Q</v>
      </c>
      <c r="AC65" s="50" t="s">
        <v>609</v>
      </c>
      <c r="AD65" s="41">
        <f>+IF(AND(OR(B65&lt;=$AG$4,U65=$U$6),B65&lt;15),ROUNDUP(AVERAGEIFS(Segédlet!$B$6:$B$19,Segédlet!$A$6:$A$19,"&gt;="&amp;$B65,Segédlet!$A$6:$A$19,"&lt;"&amp;($B65+$AE65)),0),0)</f>
        <v>0</v>
      </c>
      <c r="AE65" s="41">
        <f t="shared" si="4"/>
        <v>93</v>
      </c>
      <c r="AF65" s="41"/>
      <c r="AG65" s="41">
        <f>+IF(AD65&gt;0,INT(($AD$4-B65)/VLOOKUP($B$2,Segédlet!$A$23:$B$29,2,FALSE)),0)</f>
        <v>0</v>
      </c>
      <c r="AH65" s="47" t="str">
        <f t="shared" si="5"/>
        <v/>
      </c>
      <c r="AI65" s="39"/>
      <c r="AJ65" s="39">
        <f t="shared" si="12"/>
        <v>0</v>
      </c>
      <c r="AK65" s="209">
        <f t="shared" si="10"/>
        <v>0</v>
      </c>
    </row>
    <row r="66" spans="1:37" ht="15" hidden="1" customHeight="1">
      <c r="A66" s="235"/>
      <c r="B66" s="153" t="str">
        <f t="shared" si="0"/>
        <v/>
      </c>
      <c r="C66" s="154" t="str">
        <f t="shared" si="1"/>
        <v/>
      </c>
      <c r="D66" s="144"/>
      <c r="E66" s="145"/>
      <c r="F66" s="146"/>
      <c r="G66" s="147" t="str">
        <f t="shared" si="6"/>
        <v xml:space="preserve"> </v>
      </c>
      <c r="H66" s="148" t="str">
        <f>+IF(YEAR(Címlap!$B$5)-M66&gt;18,"","J")</f>
        <v/>
      </c>
      <c r="I66" s="158"/>
      <c r="J66" s="159"/>
      <c r="K66" s="178"/>
      <c r="L66" s="162"/>
      <c r="M66" s="162"/>
      <c r="N66" s="120"/>
      <c r="O66" s="116"/>
      <c r="P66" s="116"/>
      <c r="Q66" s="116"/>
      <c r="R66" s="117"/>
      <c r="S66" s="116"/>
      <c r="T66" s="118"/>
      <c r="U66" s="149">
        <f t="shared" si="11"/>
        <v>0</v>
      </c>
      <c r="V66" s="123"/>
      <c r="W66" s="156"/>
      <c r="X66" s="161"/>
      <c r="Y66" s="150">
        <f t="shared" si="2"/>
        <v>0</v>
      </c>
      <c r="Z66" s="155">
        <f t="shared" si="7"/>
        <v>0</v>
      </c>
      <c r="AA66" s="152">
        <f t="shared" si="3"/>
        <v>0</v>
      </c>
      <c r="AB66" s="50" t="str">
        <f t="shared" si="8"/>
        <v>F1Q</v>
      </c>
      <c r="AC66" s="50" t="s">
        <v>609</v>
      </c>
      <c r="AD66" s="41">
        <f>+IF(AND(OR(B66&lt;=$AG$4,U66=$U$6),B66&lt;15),ROUNDUP(AVERAGEIFS(Segédlet!$B$6:$B$19,Segédlet!$A$6:$A$19,"&gt;="&amp;$B66,Segédlet!$A$6:$A$19,"&lt;"&amp;($B66+$AE66)),0),0)</f>
        <v>0</v>
      </c>
      <c r="AE66" s="41">
        <f t="shared" si="4"/>
        <v>93</v>
      </c>
      <c r="AF66" s="41"/>
      <c r="AG66" s="41">
        <f>+IF(AD66&gt;0,INT(($AD$4-B66)/VLOOKUP($B$2,Segédlet!$A$23:$B$29,2,FALSE)),0)</f>
        <v>0</v>
      </c>
      <c r="AH66" s="47" t="str">
        <f t="shared" si="5"/>
        <v/>
      </c>
      <c r="AI66" s="39"/>
      <c r="AJ66" s="39">
        <f t="shared" si="12"/>
        <v>0</v>
      </c>
      <c r="AK66" s="209">
        <f t="shared" si="10"/>
        <v>0</v>
      </c>
    </row>
    <row r="67" spans="1:37" ht="15" hidden="1" customHeight="1">
      <c r="A67" s="235"/>
      <c r="B67" s="153" t="str">
        <f t="shared" si="0"/>
        <v/>
      </c>
      <c r="C67" s="154" t="str">
        <f t="shared" si="1"/>
        <v/>
      </c>
      <c r="D67" s="144"/>
      <c r="E67" s="145"/>
      <c r="F67" s="146"/>
      <c r="G67" s="147" t="str">
        <f t="shared" si="6"/>
        <v xml:space="preserve"> </v>
      </c>
      <c r="H67" s="148" t="str">
        <f>+IF(YEAR(Címlap!$B$5)-M67&gt;18,"","J")</f>
        <v/>
      </c>
      <c r="I67" s="158"/>
      <c r="J67" s="159"/>
      <c r="K67" s="178"/>
      <c r="L67" s="162"/>
      <c r="M67" s="162"/>
      <c r="N67" s="120"/>
      <c r="O67" s="116"/>
      <c r="P67" s="116"/>
      <c r="Q67" s="116"/>
      <c r="R67" s="117"/>
      <c r="S67" s="116"/>
      <c r="T67" s="118"/>
      <c r="U67" s="149">
        <f t="shared" si="11"/>
        <v>0</v>
      </c>
      <c r="V67" s="123"/>
      <c r="W67" s="156"/>
      <c r="X67" s="161"/>
      <c r="Y67" s="150">
        <f t="shared" si="2"/>
        <v>0</v>
      </c>
      <c r="Z67" s="155">
        <f t="shared" si="7"/>
        <v>0</v>
      </c>
      <c r="AA67" s="152">
        <f t="shared" si="3"/>
        <v>0</v>
      </c>
      <c r="AB67" s="50" t="str">
        <f t="shared" si="8"/>
        <v>F1Q</v>
      </c>
      <c r="AC67" s="50" t="s">
        <v>609</v>
      </c>
      <c r="AD67" s="41">
        <f>+IF(AND(OR(B67&lt;=$AG$4,U67=$U$6),B67&lt;15),ROUNDUP(AVERAGEIFS(Segédlet!$B$6:$B$19,Segédlet!$A$6:$A$19,"&gt;="&amp;$B67,Segédlet!$A$6:$A$19,"&lt;"&amp;($B67+$AE67)),0),0)</f>
        <v>0</v>
      </c>
      <c r="AE67" s="41">
        <f t="shared" si="4"/>
        <v>93</v>
      </c>
      <c r="AF67" s="41"/>
      <c r="AG67" s="41">
        <f>+IF(AD67&gt;0,INT(($AD$4-B67)/VLOOKUP($B$2,Segédlet!$A$23:$B$29,2,FALSE)),0)</f>
        <v>0</v>
      </c>
      <c r="AH67" s="47" t="str">
        <f t="shared" si="5"/>
        <v/>
      </c>
      <c r="AI67" s="39"/>
      <c r="AJ67" s="39">
        <f t="shared" si="12"/>
        <v>0</v>
      </c>
      <c r="AK67" s="209">
        <f t="shared" si="10"/>
        <v>0</v>
      </c>
    </row>
    <row r="68" spans="1:37" ht="15" hidden="1" customHeight="1">
      <c r="A68" s="235"/>
      <c r="B68" s="153" t="str">
        <f t="shared" si="0"/>
        <v/>
      </c>
      <c r="C68" s="154" t="str">
        <f t="shared" si="1"/>
        <v/>
      </c>
      <c r="D68" s="144"/>
      <c r="E68" s="145"/>
      <c r="F68" s="146"/>
      <c r="G68" s="147" t="str">
        <f t="shared" si="6"/>
        <v xml:space="preserve"> </v>
      </c>
      <c r="H68" s="148" t="str">
        <f>+IF(YEAR(Címlap!$B$5)-M68&gt;18,"","J")</f>
        <v/>
      </c>
      <c r="I68" s="158"/>
      <c r="J68" s="159"/>
      <c r="K68" s="178"/>
      <c r="L68" s="162"/>
      <c r="M68" s="162"/>
      <c r="N68" s="120"/>
      <c r="O68" s="116"/>
      <c r="P68" s="116"/>
      <c r="Q68" s="116"/>
      <c r="R68" s="117"/>
      <c r="S68" s="116"/>
      <c r="T68" s="118"/>
      <c r="U68" s="149">
        <f t="shared" si="11"/>
        <v>0</v>
      </c>
      <c r="V68" s="123"/>
      <c r="W68" s="156"/>
      <c r="X68" s="161"/>
      <c r="Y68" s="150">
        <f t="shared" si="2"/>
        <v>0</v>
      </c>
      <c r="Z68" s="155">
        <f t="shared" si="7"/>
        <v>0</v>
      </c>
      <c r="AA68" s="152">
        <f t="shared" si="3"/>
        <v>0</v>
      </c>
      <c r="AB68" s="50" t="str">
        <f t="shared" si="8"/>
        <v>F1Q</v>
      </c>
      <c r="AC68" s="50" t="s">
        <v>609</v>
      </c>
      <c r="AD68" s="41">
        <f>+IF(AND(OR(B68&lt;=$AG$4,U68=$U$6),B68&lt;15),ROUNDUP(AVERAGEIFS(Segédlet!$B$6:$B$19,Segédlet!$A$6:$A$19,"&gt;="&amp;$B68,Segédlet!$A$6:$A$19,"&lt;"&amp;($B68+$AE68)),0),0)</f>
        <v>0</v>
      </c>
      <c r="AE68" s="41">
        <f t="shared" si="4"/>
        <v>93</v>
      </c>
      <c r="AF68" s="41"/>
      <c r="AG68" s="41">
        <f>+IF(AD68&gt;0,INT(($AD$4-B68)/VLOOKUP($B$2,Segédlet!$A$23:$B$29,2,FALSE)),0)</f>
        <v>0</v>
      </c>
      <c r="AH68" s="47" t="str">
        <f t="shared" si="5"/>
        <v/>
      </c>
      <c r="AI68" s="39"/>
      <c r="AJ68" s="39">
        <f t="shared" si="12"/>
        <v>0</v>
      </c>
      <c r="AK68" s="209">
        <f t="shared" si="10"/>
        <v>0</v>
      </c>
    </row>
    <row r="69" spans="1:37" ht="15" hidden="1" customHeight="1">
      <c r="A69" s="235"/>
      <c r="B69" s="153" t="str">
        <f t="shared" si="0"/>
        <v/>
      </c>
      <c r="C69" s="154" t="str">
        <f t="shared" si="1"/>
        <v/>
      </c>
      <c r="D69" s="144"/>
      <c r="E69" s="145"/>
      <c r="F69" s="146"/>
      <c r="G69" s="147" t="str">
        <f t="shared" si="6"/>
        <v xml:space="preserve"> </v>
      </c>
      <c r="H69" s="148" t="str">
        <f>+IF(YEAR(Címlap!$B$5)-M69&gt;18,"","J")</f>
        <v/>
      </c>
      <c r="I69" s="158"/>
      <c r="J69" s="159"/>
      <c r="K69" s="178"/>
      <c r="L69" s="162"/>
      <c r="M69" s="162"/>
      <c r="N69" s="120"/>
      <c r="O69" s="116"/>
      <c r="P69" s="116"/>
      <c r="Q69" s="116"/>
      <c r="R69" s="117"/>
      <c r="S69" s="116"/>
      <c r="T69" s="118"/>
      <c r="U69" s="149">
        <f t="shared" si="11"/>
        <v>0</v>
      </c>
      <c r="V69" s="123"/>
      <c r="W69" s="156"/>
      <c r="X69" s="161"/>
      <c r="Y69" s="150">
        <f t="shared" si="2"/>
        <v>0</v>
      </c>
      <c r="Z69" s="155">
        <f t="shared" si="7"/>
        <v>0</v>
      </c>
      <c r="AA69" s="152">
        <f t="shared" si="3"/>
        <v>0</v>
      </c>
      <c r="AB69" s="50" t="str">
        <f t="shared" si="8"/>
        <v>F1Q</v>
      </c>
      <c r="AC69" s="50" t="s">
        <v>609</v>
      </c>
      <c r="AD69" s="41">
        <f>+IF(AND(OR(B69&lt;=$AG$4,U69=$U$6),B69&lt;15),ROUNDUP(AVERAGEIFS(Segédlet!$B$6:$B$19,Segédlet!$A$6:$A$19,"&gt;="&amp;$B69,Segédlet!$A$6:$A$19,"&lt;"&amp;($B69+$AE69)),0),0)</f>
        <v>0</v>
      </c>
      <c r="AE69" s="41">
        <f t="shared" si="4"/>
        <v>93</v>
      </c>
      <c r="AF69" s="41"/>
      <c r="AG69" s="41">
        <f>+IF(AD69&gt;0,INT(($AD$4-B69)/VLOOKUP($B$2,Segédlet!$A$23:$B$29,2,FALSE)),0)</f>
        <v>0</v>
      </c>
      <c r="AH69" s="47" t="str">
        <f t="shared" si="5"/>
        <v/>
      </c>
      <c r="AI69" s="39"/>
      <c r="AJ69" s="39">
        <f t="shared" si="12"/>
        <v>0</v>
      </c>
      <c r="AK69" s="209">
        <f t="shared" si="10"/>
        <v>0</v>
      </c>
    </row>
    <row r="70" spans="1:37" ht="15" hidden="1" customHeight="1">
      <c r="A70" s="235"/>
      <c r="B70" s="153" t="str">
        <f t="shared" si="0"/>
        <v/>
      </c>
      <c r="C70" s="154" t="str">
        <f t="shared" si="1"/>
        <v/>
      </c>
      <c r="D70" s="144"/>
      <c r="E70" s="145"/>
      <c r="F70" s="146"/>
      <c r="G70" s="147" t="str">
        <f t="shared" si="6"/>
        <v xml:space="preserve"> </v>
      </c>
      <c r="H70" s="148" t="str">
        <f>+IF(YEAR(Címlap!$B$5)-M70&gt;18,"","J")</f>
        <v/>
      </c>
      <c r="I70" s="158"/>
      <c r="J70" s="159"/>
      <c r="K70" s="178"/>
      <c r="L70" s="162"/>
      <c r="M70" s="162"/>
      <c r="N70" s="120"/>
      <c r="O70" s="116"/>
      <c r="P70" s="116"/>
      <c r="Q70" s="116"/>
      <c r="R70" s="117"/>
      <c r="S70" s="116"/>
      <c r="T70" s="118"/>
      <c r="U70" s="149">
        <f t="shared" si="11"/>
        <v>0</v>
      </c>
      <c r="V70" s="123"/>
      <c r="W70" s="156"/>
      <c r="X70" s="161"/>
      <c r="Y70" s="150">
        <f t="shared" si="2"/>
        <v>0</v>
      </c>
      <c r="Z70" s="155">
        <f t="shared" si="7"/>
        <v>0</v>
      </c>
      <c r="AA70" s="152">
        <f t="shared" si="3"/>
        <v>0</v>
      </c>
      <c r="AB70" s="50" t="str">
        <f t="shared" si="8"/>
        <v>F1Q</v>
      </c>
      <c r="AC70" s="50" t="s">
        <v>609</v>
      </c>
      <c r="AD70" s="41">
        <f>+IF(AND(OR(B70&lt;=$AG$4,U70=$U$6),B70&lt;15),ROUNDUP(AVERAGEIFS(Segédlet!$B$6:$B$19,Segédlet!$A$6:$A$19,"&gt;="&amp;$B70,Segédlet!$A$6:$A$19,"&lt;"&amp;($B70+$AE70)),0),0)</f>
        <v>0</v>
      </c>
      <c r="AE70" s="41">
        <f t="shared" si="4"/>
        <v>93</v>
      </c>
      <c r="AF70" s="41"/>
      <c r="AG70" s="41">
        <f>+IF(AD70&gt;0,INT(($AD$4-B70)/VLOOKUP($B$2,Segédlet!$A$23:$B$29,2,FALSE)),0)</f>
        <v>0</v>
      </c>
      <c r="AH70" s="47" t="str">
        <f t="shared" si="5"/>
        <v/>
      </c>
      <c r="AI70" s="39"/>
      <c r="AJ70" s="39">
        <f t="shared" si="12"/>
        <v>0</v>
      </c>
      <c r="AK70" s="209">
        <f t="shared" si="10"/>
        <v>0</v>
      </c>
    </row>
    <row r="71" spans="1:37" ht="15" hidden="1" customHeight="1">
      <c r="A71" s="235"/>
      <c r="B71" s="153" t="str">
        <f t="shared" ref="B71:B101" si="14">+IF(Y71&gt;0,_xlfn.RANK.EQ(Y71,$Y$7:$Y$101),"")</f>
        <v/>
      </c>
      <c r="C71" s="154" t="str">
        <f t="shared" ref="C71:C101" si="15">IF(H71="J",_xlfn.RANK.EQ(AJ71,$AJ$7:$AJ$101),"")</f>
        <v/>
      </c>
      <c r="D71" s="144"/>
      <c r="E71" s="145"/>
      <c r="F71" s="146"/>
      <c r="G71" s="147" t="str">
        <f t="shared" si="6"/>
        <v xml:space="preserve"> </v>
      </c>
      <c r="H71" s="148" t="str">
        <f>+IF(YEAR(Címlap!$B$5)-M71&gt;18,"","J")</f>
        <v/>
      </c>
      <c r="I71" s="158"/>
      <c r="J71" s="159"/>
      <c r="K71" s="178"/>
      <c r="L71" s="162"/>
      <c r="M71" s="162"/>
      <c r="N71" s="120"/>
      <c r="O71" s="116"/>
      <c r="P71" s="116"/>
      <c r="Q71" s="116"/>
      <c r="R71" s="117"/>
      <c r="S71" s="116"/>
      <c r="T71" s="118"/>
      <c r="U71" s="149">
        <f t="shared" si="11"/>
        <v>0</v>
      </c>
      <c r="V71" s="123"/>
      <c r="W71" s="156"/>
      <c r="X71" s="161"/>
      <c r="Y71" s="150">
        <f t="shared" ref="Y71:Y101" si="16">+U71+V71+W71+X71</f>
        <v>0</v>
      </c>
      <c r="Z71" s="155">
        <f t="shared" si="7"/>
        <v>0</v>
      </c>
      <c r="AA71" s="152">
        <f t="shared" ref="AA71:AA101" si="17">+U71/IF($U$6&gt;450,$U$6,450)</f>
        <v>0</v>
      </c>
      <c r="AB71" s="50" t="str">
        <f t="shared" si="8"/>
        <v>F1Q</v>
      </c>
      <c r="AC71" s="50" t="s">
        <v>609</v>
      </c>
      <c r="AD71" s="41">
        <f>+IF(AND(OR(B71&lt;=$AG$4,U71=$U$6),B71&lt;15),ROUNDUP(AVERAGEIFS(Segédlet!$B$6:$B$19,Segédlet!$A$6:$A$19,"&gt;="&amp;$B71,Segédlet!$A$6:$A$19,"&lt;"&amp;($B71+$AE71)),0),0)</f>
        <v>0</v>
      </c>
      <c r="AE71" s="41">
        <f t="shared" ref="AE71:AE101" si="18">+COUNTIF($B$7:$B$101,B71)</f>
        <v>93</v>
      </c>
      <c r="AF71" s="41"/>
      <c r="AG71" s="41">
        <f>+IF(AD71&gt;0,INT(($AD$4-B71)/VLOOKUP($B$2,Segédlet!$A$23:$B$29,2,FALSE)),0)</f>
        <v>0</v>
      </c>
      <c r="AH71" s="47" t="str">
        <f t="shared" ref="AH71:AH102" si="19">IF($U71=0,"",$AA71)</f>
        <v/>
      </c>
      <c r="AI71" s="39"/>
      <c r="AJ71" s="39">
        <f t="shared" si="12"/>
        <v>0</v>
      </c>
      <c r="AK71" s="209">
        <f t="shared" si="10"/>
        <v>0</v>
      </c>
    </row>
    <row r="72" spans="1:37" ht="15" hidden="1" customHeight="1">
      <c r="A72" s="235"/>
      <c r="B72" s="153" t="str">
        <f t="shared" si="14"/>
        <v/>
      </c>
      <c r="C72" s="154" t="str">
        <f t="shared" si="15"/>
        <v/>
      </c>
      <c r="D72" s="144"/>
      <c r="E72" s="145"/>
      <c r="F72" s="146"/>
      <c r="G72" s="147" t="str">
        <f t="shared" ref="G72:G101" si="20">UPPER(E72)&amp;" "&amp;F72</f>
        <v xml:space="preserve"> </v>
      </c>
      <c r="H72" s="148" t="str">
        <f>+IF(YEAR(Címlap!$B$5)-M72&gt;18,"","J")</f>
        <v/>
      </c>
      <c r="I72" s="158"/>
      <c r="J72" s="159"/>
      <c r="K72" s="178"/>
      <c r="L72" s="162"/>
      <c r="M72" s="162"/>
      <c r="N72" s="120"/>
      <c r="O72" s="116"/>
      <c r="P72" s="116"/>
      <c r="Q72" s="116"/>
      <c r="R72" s="117"/>
      <c r="S72" s="116"/>
      <c r="T72" s="118"/>
      <c r="U72" s="149">
        <f t="shared" si="11"/>
        <v>0</v>
      </c>
      <c r="V72" s="123"/>
      <c r="W72" s="156"/>
      <c r="X72" s="161"/>
      <c r="Y72" s="150">
        <f t="shared" si="16"/>
        <v>0</v>
      </c>
      <c r="Z72" s="155">
        <f t="shared" ref="Z72:Z101" si="21">+AD72+AG72</f>
        <v>0</v>
      </c>
      <c r="AA72" s="152">
        <f t="shared" si="17"/>
        <v>0</v>
      </c>
      <c r="AB72" s="50" t="str">
        <f t="shared" ref="AB72:AB101" si="22">$B$2</f>
        <v>F1Q</v>
      </c>
      <c r="AC72" s="50" t="s">
        <v>609</v>
      </c>
      <c r="AD72" s="41">
        <f>+IF(AND(OR(B72&lt;=$AG$4,U72=$U$6),B72&lt;15),ROUNDUP(AVERAGEIFS(Segédlet!$B$6:$B$19,Segédlet!$A$6:$A$19,"&gt;="&amp;$B72,Segédlet!$A$6:$A$19,"&lt;"&amp;($B72+$AE72)),0),0)</f>
        <v>0</v>
      </c>
      <c r="AE72" s="41">
        <f t="shared" si="18"/>
        <v>93</v>
      </c>
      <c r="AF72" s="41"/>
      <c r="AG72" s="41">
        <f>+IF(AD72&gt;0,INT(($AD$4-B72)/VLOOKUP($B$2,Segédlet!$A$23:$B$29,2,FALSE)),0)</f>
        <v>0</v>
      </c>
      <c r="AH72" s="47" t="str">
        <f t="shared" si="19"/>
        <v/>
      </c>
      <c r="AI72" s="39"/>
      <c r="AJ72" s="39">
        <f t="shared" si="12"/>
        <v>0</v>
      </c>
      <c r="AK72" s="209">
        <f t="shared" ref="AK72:AK101" si="23">U72/$U$6</f>
        <v>0</v>
      </c>
    </row>
    <row r="73" spans="1:37" ht="15" hidden="1" customHeight="1">
      <c r="A73" s="235"/>
      <c r="B73" s="153" t="str">
        <f t="shared" si="14"/>
        <v/>
      </c>
      <c r="C73" s="154" t="str">
        <f t="shared" si="15"/>
        <v/>
      </c>
      <c r="D73" s="144"/>
      <c r="E73" s="145"/>
      <c r="F73" s="146"/>
      <c r="G73" s="147" t="str">
        <f t="shared" si="20"/>
        <v xml:space="preserve"> </v>
      </c>
      <c r="H73" s="148" t="str">
        <f>+IF(YEAR(Címlap!$B$5)-M73&gt;18,"","J")</f>
        <v/>
      </c>
      <c r="I73" s="158"/>
      <c r="J73" s="159"/>
      <c r="K73" s="178"/>
      <c r="L73" s="162"/>
      <c r="M73" s="162"/>
      <c r="N73" s="120"/>
      <c r="O73" s="116"/>
      <c r="P73" s="116"/>
      <c r="Q73" s="116"/>
      <c r="R73" s="117"/>
      <c r="S73" s="116"/>
      <c r="T73" s="118"/>
      <c r="U73" s="149">
        <f t="shared" si="11"/>
        <v>0</v>
      </c>
      <c r="V73" s="123"/>
      <c r="W73" s="156"/>
      <c r="X73" s="161"/>
      <c r="Y73" s="150">
        <f t="shared" si="16"/>
        <v>0</v>
      </c>
      <c r="Z73" s="155">
        <f t="shared" si="21"/>
        <v>0</v>
      </c>
      <c r="AA73" s="152">
        <f t="shared" si="17"/>
        <v>0</v>
      </c>
      <c r="AB73" s="50" t="str">
        <f t="shared" si="22"/>
        <v>F1Q</v>
      </c>
      <c r="AC73" s="50" t="s">
        <v>609</v>
      </c>
      <c r="AD73" s="41">
        <f>+IF(AND(OR(B73&lt;=$AG$4,U73=$U$6),B73&lt;15),ROUNDUP(AVERAGEIFS(Segédlet!$B$6:$B$19,Segédlet!$A$6:$A$19,"&gt;="&amp;$B73,Segédlet!$A$6:$A$19,"&lt;"&amp;($B73+$AE73)),0),0)</f>
        <v>0</v>
      </c>
      <c r="AE73" s="41">
        <f t="shared" si="18"/>
        <v>93</v>
      </c>
      <c r="AF73" s="41"/>
      <c r="AG73" s="41">
        <f>+IF(AD73&gt;0,INT(($AD$4-B73)/VLOOKUP($B$2,Segédlet!$A$23:$B$29,2,FALSE)),0)</f>
        <v>0</v>
      </c>
      <c r="AH73" s="47" t="str">
        <f t="shared" si="19"/>
        <v/>
      </c>
      <c r="AI73" s="39"/>
      <c r="AJ73" s="39">
        <f t="shared" si="12"/>
        <v>0</v>
      </c>
      <c r="AK73" s="209">
        <f t="shared" si="23"/>
        <v>0</v>
      </c>
    </row>
    <row r="74" spans="1:37" ht="15" hidden="1" customHeight="1">
      <c r="A74" s="235"/>
      <c r="B74" s="153" t="str">
        <f t="shared" si="14"/>
        <v/>
      </c>
      <c r="C74" s="154" t="str">
        <f t="shared" si="15"/>
        <v/>
      </c>
      <c r="D74" s="144"/>
      <c r="E74" s="145"/>
      <c r="F74" s="146"/>
      <c r="G74" s="147" t="str">
        <f t="shared" si="20"/>
        <v xml:space="preserve"> </v>
      </c>
      <c r="H74" s="148" t="str">
        <f>+IF(YEAR(Címlap!$B$5)-M74&gt;18,"","J")</f>
        <v/>
      </c>
      <c r="I74" s="158"/>
      <c r="J74" s="159"/>
      <c r="K74" s="178"/>
      <c r="L74" s="162"/>
      <c r="M74" s="162"/>
      <c r="N74" s="120"/>
      <c r="O74" s="116"/>
      <c r="P74" s="116"/>
      <c r="Q74" s="116"/>
      <c r="R74" s="117"/>
      <c r="S74" s="116"/>
      <c r="T74" s="118"/>
      <c r="U74" s="149">
        <f t="shared" si="11"/>
        <v>0</v>
      </c>
      <c r="V74" s="123"/>
      <c r="W74" s="156"/>
      <c r="X74" s="161"/>
      <c r="Y74" s="150">
        <f t="shared" si="16"/>
        <v>0</v>
      </c>
      <c r="Z74" s="155">
        <f t="shared" si="21"/>
        <v>0</v>
      </c>
      <c r="AA74" s="152">
        <f t="shared" si="17"/>
        <v>0</v>
      </c>
      <c r="AB74" s="50" t="str">
        <f t="shared" si="22"/>
        <v>F1Q</v>
      </c>
      <c r="AC74" s="50" t="s">
        <v>609</v>
      </c>
      <c r="AD74" s="41">
        <f>+IF(AND(OR(B74&lt;=$AG$4,U74=$U$6),B74&lt;15),ROUNDUP(AVERAGEIFS(Segédlet!$B$6:$B$19,Segédlet!$A$6:$A$19,"&gt;="&amp;$B74,Segédlet!$A$6:$A$19,"&lt;"&amp;($B74+$AE74)),0),0)</f>
        <v>0</v>
      </c>
      <c r="AE74" s="41">
        <f t="shared" si="18"/>
        <v>93</v>
      </c>
      <c r="AF74" s="41"/>
      <c r="AG74" s="41">
        <f>+IF(AD74&gt;0,INT(($AD$4-B74)/VLOOKUP($B$2,Segédlet!$A$23:$B$29,2,FALSE)),0)</f>
        <v>0</v>
      </c>
      <c r="AH74" s="47" t="str">
        <f t="shared" si="19"/>
        <v/>
      </c>
      <c r="AI74" s="39"/>
      <c r="AJ74" s="39">
        <f t="shared" si="12"/>
        <v>0</v>
      </c>
      <c r="AK74" s="209">
        <f t="shared" si="23"/>
        <v>0</v>
      </c>
    </row>
    <row r="75" spans="1:37" ht="15" hidden="1" customHeight="1">
      <c r="A75" s="235"/>
      <c r="B75" s="153" t="str">
        <f t="shared" si="14"/>
        <v/>
      </c>
      <c r="C75" s="154" t="str">
        <f t="shared" si="15"/>
        <v/>
      </c>
      <c r="D75" s="144"/>
      <c r="E75" s="145"/>
      <c r="F75" s="146"/>
      <c r="G75" s="147" t="str">
        <f t="shared" si="20"/>
        <v xml:space="preserve"> </v>
      </c>
      <c r="H75" s="148" t="str">
        <f>+IF(YEAR(Címlap!$B$5)-M75&gt;18,"","J")</f>
        <v/>
      </c>
      <c r="I75" s="158"/>
      <c r="J75" s="159"/>
      <c r="K75" s="178"/>
      <c r="L75" s="162"/>
      <c r="M75" s="162"/>
      <c r="N75" s="120"/>
      <c r="O75" s="116"/>
      <c r="P75" s="116"/>
      <c r="Q75" s="116"/>
      <c r="R75" s="117"/>
      <c r="S75" s="116"/>
      <c r="T75" s="118"/>
      <c r="U75" s="149">
        <f t="shared" si="11"/>
        <v>0</v>
      </c>
      <c r="V75" s="123"/>
      <c r="W75" s="156"/>
      <c r="X75" s="161"/>
      <c r="Y75" s="150">
        <f t="shared" si="16"/>
        <v>0</v>
      </c>
      <c r="Z75" s="155">
        <f t="shared" si="21"/>
        <v>0</v>
      </c>
      <c r="AA75" s="152">
        <f t="shared" si="17"/>
        <v>0</v>
      </c>
      <c r="AB75" s="50" t="str">
        <f t="shared" si="22"/>
        <v>F1Q</v>
      </c>
      <c r="AC75" s="50" t="s">
        <v>609</v>
      </c>
      <c r="AD75" s="41">
        <f>+IF(AND(OR(B75&lt;=$AG$4,U75=$U$6),B75&lt;15),ROUNDUP(AVERAGEIFS(Segédlet!$B$6:$B$19,Segédlet!$A$6:$A$19,"&gt;="&amp;$B75,Segédlet!$A$6:$A$19,"&lt;"&amp;($B75+$AE75)),0),0)</f>
        <v>0</v>
      </c>
      <c r="AE75" s="41">
        <f t="shared" si="18"/>
        <v>93</v>
      </c>
      <c r="AF75" s="41"/>
      <c r="AG75" s="41">
        <f>+IF(AD75&gt;0,INT(($AD$4-B75)/VLOOKUP($B$2,Segédlet!$A$23:$B$29,2,FALSE)),0)</f>
        <v>0</v>
      </c>
      <c r="AH75" s="47" t="str">
        <f t="shared" si="19"/>
        <v/>
      </c>
      <c r="AI75" s="39"/>
      <c r="AJ75" s="39">
        <f t="shared" si="12"/>
        <v>0</v>
      </c>
      <c r="AK75" s="209">
        <f t="shared" si="23"/>
        <v>0</v>
      </c>
    </row>
    <row r="76" spans="1:37" ht="15" hidden="1" customHeight="1">
      <c r="A76" s="235"/>
      <c r="B76" s="153" t="str">
        <f t="shared" si="14"/>
        <v/>
      </c>
      <c r="C76" s="154" t="str">
        <f t="shared" si="15"/>
        <v/>
      </c>
      <c r="D76" s="144"/>
      <c r="E76" s="145"/>
      <c r="F76" s="146"/>
      <c r="G76" s="147" t="str">
        <f t="shared" si="20"/>
        <v xml:space="preserve"> </v>
      </c>
      <c r="H76" s="148" t="str">
        <f>+IF(YEAR(Címlap!$B$5)-M76&gt;18,"","J")</f>
        <v/>
      </c>
      <c r="I76" s="158"/>
      <c r="J76" s="159"/>
      <c r="K76" s="178"/>
      <c r="L76" s="162"/>
      <c r="M76" s="162"/>
      <c r="N76" s="120"/>
      <c r="O76" s="116"/>
      <c r="P76" s="116"/>
      <c r="Q76" s="116"/>
      <c r="R76" s="117"/>
      <c r="S76" s="116"/>
      <c r="T76" s="118"/>
      <c r="U76" s="149">
        <f t="shared" si="11"/>
        <v>0</v>
      </c>
      <c r="V76" s="123"/>
      <c r="W76" s="156"/>
      <c r="X76" s="161"/>
      <c r="Y76" s="150">
        <f t="shared" si="16"/>
        <v>0</v>
      </c>
      <c r="Z76" s="155">
        <f t="shared" si="21"/>
        <v>0</v>
      </c>
      <c r="AA76" s="152">
        <f t="shared" si="17"/>
        <v>0</v>
      </c>
      <c r="AB76" s="50" t="str">
        <f t="shared" si="22"/>
        <v>F1Q</v>
      </c>
      <c r="AC76" s="50" t="s">
        <v>609</v>
      </c>
      <c r="AD76" s="41">
        <f>+IF(AND(OR(B76&lt;=$AG$4,U76=$U$6),B76&lt;15),ROUNDUP(AVERAGEIFS(Segédlet!$B$6:$B$19,Segédlet!$A$6:$A$19,"&gt;="&amp;$B76,Segédlet!$A$6:$A$19,"&lt;"&amp;($B76+$AE76)),0),0)</f>
        <v>0</v>
      </c>
      <c r="AE76" s="41">
        <f t="shared" si="18"/>
        <v>93</v>
      </c>
      <c r="AF76" s="41"/>
      <c r="AG76" s="41">
        <f>+IF(AD76&gt;0,INT(($AD$4-B76)/VLOOKUP($B$2,Segédlet!$A$23:$B$29,2,FALSE)),0)</f>
        <v>0</v>
      </c>
      <c r="AH76" s="47" t="str">
        <f t="shared" si="19"/>
        <v/>
      </c>
      <c r="AI76" s="39"/>
      <c r="AJ76" s="39">
        <f t="shared" ref="AJ76:AJ101" si="24">+IF(H76="J",Y76,0)</f>
        <v>0</v>
      </c>
      <c r="AK76" s="209">
        <f t="shared" si="23"/>
        <v>0</v>
      </c>
    </row>
    <row r="77" spans="1:37" ht="15" hidden="1" customHeight="1">
      <c r="A77" s="235"/>
      <c r="B77" s="153" t="str">
        <f t="shared" si="14"/>
        <v/>
      </c>
      <c r="C77" s="154" t="str">
        <f t="shared" si="15"/>
        <v/>
      </c>
      <c r="D77" s="144"/>
      <c r="E77" s="145"/>
      <c r="F77" s="146"/>
      <c r="G77" s="147" t="str">
        <f t="shared" si="20"/>
        <v xml:space="preserve"> </v>
      </c>
      <c r="H77" s="148" t="str">
        <f>+IF(YEAR(Címlap!$B$5)-M77&gt;18,"","J")</f>
        <v/>
      </c>
      <c r="I77" s="158"/>
      <c r="J77" s="159"/>
      <c r="K77" s="178"/>
      <c r="L77" s="162"/>
      <c r="M77" s="162"/>
      <c r="N77" s="120"/>
      <c r="O77" s="116"/>
      <c r="P77" s="116"/>
      <c r="Q77" s="116"/>
      <c r="R77" s="117"/>
      <c r="S77" s="116"/>
      <c r="T77" s="118"/>
      <c r="U77" s="149">
        <f t="shared" si="11"/>
        <v>0</v>
      </c>
      <c r="V77" s="123"/>
      <c r="W77" s="156"/>
      <c r="X77" s="161"/>
      <c r="Y77" s="150">
        <f t="shared" si="16"/>
        <v>0</v>
      </c>
      <c r="Z77" s="155">
        <f t="shared" si="21"/>
        <v>0</v>
      </c>
      <c r="AA77" s="152">
        <f t="shared" si="17"/>
        <v>0</v>
      </c>
      <c r="AB77" s="50" t="str">
        <f t="shared" si="22"/>
        <v>F1Q</v>
      </c>
      <c r="AC77" s="50" t="s">
        <v>609</v>
      </c>
      <c r="AD77" s="41">
        <f>+IF(AND(OR(B77&lt;=$AG$4,U77=$U$6),B77&lt;15),ROUNDUP(AVERAGEIFS(Segédlet!$B$6:$B$19,Segédlet!$A$6:$A$19,"&gt;="&amp;$B77,Segédlet!$A$6:$A$19,"&lt;"&amp;($B77+$AE77)),0),0)</f>
        <v>0</v>
      </c>
      <c r="AE77" s="41">
        <f t="shared" si="18"/>
        <v>93</v>
      </c>
      <c r="AF77" s="41"/>
      <c r="AG77" s="41">
        <f>+IF(AD77&gt;0,INT(($AD$4-B77)/VLOOKUP($B$2,Segédlet!$A$23:$B$29,2,FALSE)),0)</f>
        <v>0</v>
      </c>
      <c r="AH77" s="47" t="str">
        <f t="shared" si="19"/>
        <v/>
      </c>
      <c r="AI77" s="39"/>
      <c r="AJ77" s="39">
        <f t="shared" si="24"/>
        <v>0</v>
      </c>
      <c r="AK77" s="209">
        <f t="shared" si="23"/>
        <v>0</v>
      </c>
    </row>
    <row r="78" spans="1:37" ht="15" hidden="1" customHeight="1">
      <c r="A78" s="235"/>
      <c r="B78" s="153" t="str">
        <f t="shared" si="14"/>
        <v/>
      </c>
      <c r="C78" s="154" t="str">
        <f t="shared" si="15"/>
        <v/>
      </c>
      <c r="D78" s="144"/>
      <c r="E78" s="145"/>
      <c r="F78" s="146"/>
      <c r="G78" s="147" t="str">
        <f t="shared" si="20"/>
        <v xml:space="preserve"> </v>
      </c>
      <c r="H78" s="148" t="str">
        <f>+IF(YEAR(Címlap!$B$5)-M78&gt;18,"","J")</f>
        <v/>
      </c>
      <c r="I78" s="158"/>
      <c r="J78" s="159"/>
      <c r="K78" s="178"/>
      <c r="L78" s="162"/>
      <c r="M78" s="162"/>
      <c r="N78" s="120"/>
      <c r="O78" s="116"/>
      <c r="P78" s="116"/>
      <c r="Q78" s="116"/>
      <c r="R78" s="117"/>
      <c r="S78" s="116"/>
      <c r="T78" s="118"/>
      <c r="U78" s="149">
        <f t="shared" si="11"/>
        <v>0</v>
      </c>
      <c r="V78" s="123"/>
      <c r="W78" s="156"/>
      <c r="X78" s="161"/>
      <c r="Y78" s="150">
        <f t="shared" si="16"/>
        <v>0</v>
      </c>
      <c r="Z78" s="155">
        <f t="shared" si="21"/>
        <v>0</v>
      </c>
      <c r="AA78" s="152">
        <f t="shared" si="17"/>
        <v>0</v>
      </c>
      <c r="AB78" s="50" t="str">
        <f t="shared" si="22"/>
        <v>F1Q</v>
      </c>
      <c r="AC78" s="50" t="s">
        <v>609</v>
      </c>
      <c r="AD78" s="41">
        <f>+IF(AND(OR(B78&lt;=$AG$4,U78=$U$6),B78&lt;15),ROUNDUP(AVERAGEIFS(Segédlet!$B$6:$B$19,Segédlet!$A$6:$A$19,"&gt;="&amp;$B78,Segédlet!$A$6:$A$19,"&lt;"&amp;($B78+$AE78)),0),0)</f>
        <v>0</v>
      </c>
      <c r="AE78" s="41">
        <f t="shared" si="18"/>
        <v>93</v>
      </c>
      <c r="AF78" s="41"/>
      <c r="AG78" s="41">
        <f>+IF(AD78&gt;0,INT(($AD$4-B78)/VLOOKUP($B$2,Segédlet!$A$23:$B$29,2,FALSE)),0)</f>
        <v>0</v>
      </c>
      <c r="AH78" s="47" t="str">
        <f t="shared" si="19"/>
        <v/>
      </c>
      <c r="AI78" s="39"/>
      <c r="AJ78" s="39">
        <f t="shared" si="24"/>
        <v>0</v>
      </c>
      <c r="AK78" s="209">
        <f t="shared" si="23"/>
        <v>0</v>
      </c>
    </row>
    <row r="79" spans="1:37" ht="15" hidden="1" customHeight="1">
      <c r="A79" s="235"/>
      <c r="B79" s="153" t="str">
        <f t="shared" si="14"/>
        <v/>
      </c>
      <c r="C79" s="154" t="str">
        <f t="shared" si="15"/>
        <v/>
      </c>
      <c r="D79" s="144"/>
      <c r="E79" s="145"/>
      <c r="F79" s="146"/>
      <c r="G79" s="147" t="str">
        <f t="shared" si="20"/>
        <v xml:space="preserve"> </v>
      </c>
      <c r="H79" s="148" t="str">
        <f>+IF(YEAR(Címlap!$B$5)-M79&gt;18,"","J")</f>
        <v/>
      </c>
      <c r="I79" s="158"/>
      <c r="J79" s="159"/>
      <c r="K79" s="178"/>
      <c r="L79" s="162"/>
      <c r="M79" s="162"/>
      <c r="N79" s="120"/>
      <c r="O79" s="116"/>
      <c r="P79" s="116"/>
      <c r="Q79" s="116"/>
      <c r="R79" s="117"/>
      <c r="S79" s="116"/>
      <c r="T79" s="118"/>
      <c r="U79" s="149">
        <f t="shared" si="11"/>
        <v>0</v>
      </c>
      <c r="V79" s="123"/>
      <c r="W79" s="156"/>
      <c r="X79" s="161"/>
      <c r="Y79" s="150">
        <f t="shared" si="16"/>
        <v>0</v>
      </c>
      <c r="Z79" s="155">
        <f t="shared" si="21"/>
        <v>0</v>
      </c>
      <c r="AA79" s="152">
        <f t="shared" si="17"/>
        <v>0</v>
      </c>
      <c r="AB79" s="50" t="str">
        <f t="shared" si="22"/>
        <v>F1Q</v>
      </c>
      <c r="AC79" s="50" t="s">
        <v>609</v>
      </c>
      <c r="AD79" s="41">
        <f>+IF(AND(OR(B79&lt;=$AG$4,U79=$U$6),B79&lt;15),ROUNDUP(AVERAGEIFS(Segédlet!$B$6:$B$19,Segédlet!$A$6:$A$19,"&gt;="&amp;$B79,Segédlet!$A$6:$A$19,"&lt;"&amp;($B79+$AE79)),0),0)</f>
        <v>0</v>
      </c>
      <c r="AE79" s="41">
        <f t="shared" si="18"/>
        <v>93</v>
      </c>
      <c r="AF79" s="41"/>
      <c r="AG79" s="41">
        <f>+IF(AD79&gt;0,INT(($AD$4-B79)/VLOOKUP($B$2,Segédlet!$A$23:$B$29,2,FALSE)),0)</f>
        <v>0</v>
      </c>
      <c r="AH79" s="47" t="str">
        <f t="shared" si="19"/>
        <v/>
      </c>
      <c r="AI79" s="39"/>
      <c r="AJ79" s="39">
        <f t="shared" si="24"/>
        <v>0</v>
      </c>
      <c r="AK79" s="209">
        <f t="shared" si="23"/>
        <v>0</v>
      </c>
    </row>
    <row r="80" spans="1:37" ht="15" hidden="1" customHeight="1">
      <c r="A80" s="235"/>
      <c r="B80" s="153" t="str">
        <f t="shared" si="14"/>
        <v/>
      </c>
      <c r="C80" s="154" t="str">
        <f t="shared" si="15"/>
        <v/>
      </c>
      <c r="D80" s="144"/>
      <c r="E80" s="145"/>
      <c r="F80" s="146"/>
      <c r="G80" s="147" t="str">
        <f t="shared" si="20"/>
        <v xml:space="preserve"> </v>
      </c>
      <c r="H80" s="148" t="str">
        <f>+IF(YEAR(Címlap!$B$5)-M80&gt;18,"","J")</f>
        <v/>
      </c>
      <c r="I80" s="158"/>
      <c r="J80" s="159"/>
      <c r="K80" s="178"/>
      <c r="L80" s="162"/>
      <c r="M80" s="162"/>
      <c r="N80" s="120"/>
      <c r="O80" s="116"/>
      <c r="P80" s="116"/>
      <c r="Q80" s="116"/>
      <c r="R80" s="117"/>
      <c r="S80" s="116"/>
      <c r="T80" s="118"/>
      <c r="U80" s="149">
        <f t="shared" si="11"/>
        <v>0</v>
      </c>
      <c r="V80" s="123"/>
      <c r="W80" s="156"/>
      <c r="X80" s="161"/>
      <c r="Y80" s="150">
        <f t="shared" si="16"/>
        <v>0</v>
      </c>
      <c r="Z80" s="155">
        <f t="shared" si="21"/>
        <v>0</v>
      </c>
      <c r="AA80" s="152">
        <f t="shared" si="17"/>
        <v>0</v>
      </c>
      <c r="AB80" s="50" t="str">
        <f t="shared" si="22"/>
        <v>F1Q</v>
      </c>
      <c r="AC80" s="50" t="s">
        <v>609</v>
      </c>
      <c r="AD80" s="41">
        <f>+IF(AND(OR(B80&lt;=$AG$4,U80=$U$6),B80&lt;15),ROUNDUP(AVERAGEIFS(Segédlet!$B$6:$B$19,Segédlet!$A$6:$A$19,"&gt;="&amp;$B80,Segédlet!$A$6:$A$19,"&lt;"&amp;($B80+$AE80)),0),0)</f>
        <v>0</v>
      </c>
      <c r="AE80" s="41">
        <f t="shared" si="18"/>
        <v>93</v>
      </c>
      <c r="AF80" s="41"/>
      <c r="AG80" s="41">
        <f>+IF(AD80&gt;0,INT(($AD$4-B80)/VLOOKUP($B$2,Segédlet!$A$23:$B$29,2,FALSE)),0)</f>
        <v>0</v>
      </c>
      <c r="AH80" s="47" t="str">
        <f t="shared" si="19"/>
        <v/>
      </c>
      <c r="AI80" s="39"/>
      <c r="AJ80" s="39">
        <f t="shared" si="24"/>
        <v>0</v>
      </c>
      <c r="AK80" s="209">
        <f t="shared" si="23"/>
        <v>0</v>
      </c>
    </row>
    <row r="81" spans="1:37" ht="15" hidden="1" customHeight="1">
      <c r="A81" s="235"/>
      <c r="B81" s="153" t="str">
        <f t="shared" si="14"/>
        <v/>
      </c>
      <c r="C81" s="154" t="str">
        <f t="shared" si="15"/>
        <v/>
      </c>
      <c r="D81" s="144"/>
      <c r="E81" s="145"/>
      <c r="F81" s="146"/>
      <c r="G81" s="147" t="str">
        <f t="shared" si="20"/>
        <v xml:space="preserve"> </v>
      </c>
      <c r="H81" s="148" t="str">
        <f>+IF(YEAR(Címlap!$B$5)-M81&gt;18,"","J")</f>
        <v/>
      </c>
      <c r="I81" s="158"/>
      <c r="J81" s="159"/>
      <c r="K81" s="178"/>
      <c r="L81" s="162"/>
      <c r="M81" s="162"/>
      <c r="N81" s="120"/>
      <c r="O81" s="116"/>
      <c r="P81" s="116"/>
      <c r="Q81" s="116"/>
      <c r="R81" s="117"/>
      <c r="S81" s="116"/>
      <c r="T81" s="118"/>
      <c r="U81" s="149">
        <f t="shared" si="11"/>
        <v>0</v>
      </c>
      <c r="V81" s="123"/>
      <c r="W81" s="156"/>
      <c r="X81" s="161"/>
      <c r="Y81" s="150">
        <f t="shared" si="16"/>
        <v>0</v>
      </c>
      <c r="Z81" s="155">
        <f t="shared" si="21"/>
        <v>0</v>
      </c>
      <c r="AA81" s="152">
        <f t="shared" si="17"/>
        <v>0</v>
      </c>
      <c r="AB81" s="50" t="str">
        <f t="shared" si="22"/>
        <v>F1Q</v>
      </c>
      <c r="AC81" s="50" t="s">
        <v>609</v>
      </c>
      <c r="AD81" s="41">
        <f>+IF(AND(OR(B81&lt;=$AG$4,U81=$U$6),B81&lt;15),ROUNDUP(AVERAGEIFS(Segédlet!$B$6:$B$19,Segédlet!$A$6:$A$19,"&gt;="&amp;$B81,Segédlet!$A$6:$A$19,"&lt;"&amp;($B81+$AE81)),0),0)</f>
        <v>0</v>
      </c>
      <c r="AE81" s="41">
        <f t="shared" si="18"/>
        <v>93</v>
      </c>
      <c r="AF81" s="41"/>
      <c r="AG81" s="41">
        <f>+IF(AD81&gt;0,INT(($AD$4-B81)/VLOOKUP($B$2,Segédlet!$A$23:$B$29,2,FALSE)),0)</f>
        <v>0</v>
      </c>
      <c r="AH81" s="47" t="str">
        <f t="shared" si="19"/>
        <v/>
      </c>
      <c r="AI81" s="39"/>
      <c r="AJ81" s="39">
        <f t="shared" si="24"/>
        <v>0</v>
      </c>
      <c r="AK81" s="209">
        <f t="shared" si="23"/>
        <v>0</v>
      </c>
    </row>
    <row r="82" spans="1:37" ht="15" hidden="1" customHeight="1">
      <c r="A82" s="235"/>
      <c r="B82" s="153" t="str">
        <f t="shared" si="14"/>
        <v/>
      </c>
      <c r="C82" s="154" t="str">
        <f t="shared" si="15"/>
        <v/>
      </c>
      <c r="D82" s="144"/>
      <c r="E82" s="145"/>
      <c r="F82" s="146"/>
      <c r="G82" s="147" t="str">
        <f t="shared" si="20"/>
        <v xml:space="preserve"> </v>
      </c>
      <c r="H82" s="148" t="str">
        <f>+IF(YEAR(Címlap!$B$5)-M82&gt;18,"","J")</f>
        <v/>
      </c>
      <c r="I82" s="158"/>
      <c r="J82" s="159"/>
      <c r="K82" s="178"/>
      <c r="L82" s="162"/>
      <c r="M82" s="162"/>
      <c r="N82" s="120"/>
      <c r="O82" s="116"/>
      <c r="P82" s="116"/>
      <c r="Q82" s="116"/>
      <c r="R82" s="117"/>
      <c r="S82" s="116"/>
      <c r="T82" s="118"/>
      <c r="U82" s="149">
        <f t="shared" si="11"/>
        <v>0</v>
      </c>
      <c r="V82" s="123"/>
      <c r="W82" s="156"/>
      <c r="X82" s="161"/>
      <c r="Y82" s="150">
        <f t="shared" si="16"/>
        <v>0</v>
      </c>
      <c r="Z82" s="155">
        <f t="shared" si="21"/>
        <v>0</v>
      </c>
      <c r="AA82" s="152">
        <f t="shared" si="17"/>
        <v>0</v>
      </c>
      <c r="AB82" s="50" t="str">
        <f t="shared" si="22"/>
        <v>F1Q</v>
      </c>
      <c r="AC82" s="50" t="s">
        <v>609</v>
      </c>
      <c r="AD82" s="41">
        <f>+IF(AND(OR(B82&lt;=$AG$4,U82=$U$6),B82&lt;15),ROUNDUP(AVERAGEIFS(Segédlet!$B$6:$B$19,Segédlet!$A$6:$A$19,"&gt;="&amp;$B82,Segédlet!$A$6:$A$19,"&lt;"&amp;($B82+$AE82)),0),0)</f>
        <v>0</v>
      </c>
      <c r="AE82" s="41">
        <f t="shared" si="18"/>
        <v>93</v>
      </c>
      <c r="AF82" s="41"/>
      <c r="AG82" s="41">
        <f>+IF(AD82&gt;0,INT(($AD$4-B82)/VLOOKUP($B$2,Segédlet!$A$23:$B$29,2,FALSE)),0)</f>
        <v>0</v>
      </c>
      <c r="AH82" s="47" t="str">
        <f t="shared" si="19"/>
        <v/>
      </c>
      <c r="AI82" s="39"/>
      <c r="AJ82" s="39">
        <f t="shared" si="24"/>
        <v>0</v>
      </c>
      <c r="AK82" s="209">
        <f t="shared" si="23"/>
        <v>0</v>
      </c>
    </row>
    <row r="83" spans="1:37" ht="15" hidden="1" customHeight="1">
      <c r="A83" s="235"/>
      <c r="B83" s="153" t="str">
        <f t="shared" si="14"/>
        <v/>
      </c>
      <c r="C83" s="154" t="str">
        <f t="shared" si="15"/>
        <v/>
      </c>
      <c r="D83" s="144"/>
      <c r="E83" s="145"/>
      <c r="F83" s="146"/>
      <c r="G83" s="147" t="str">
        <f t="shared" si="20"/>
        <v xml:space="preserve"> </v>
      </c>
      <c r="H83" s="148" t="str">
        <f>+IF(YEAR(Címlap!$B$5)-M83&gt;18,"","J")</f>
        <v/>
      </c>
      <c r="I83" s="158"/>
      <c r="J83" s="159"/>
      <c r="K83" s="178"/>
      <c r="L83" s="162"/>
      <c r="M83" s="162"/>
      <c r="N83" s="120"/>
      <c r="O83" s="116"/>
      <c r="P83" s="116"/>
      <c r="Q83" s="116"/>
      <c r="R83" s="117"/>
      <c r="S83" s="116"/>
      <c r="T83" s="118"/>
      <c r="U83" s="149">
        <f t="shared" si="11"/>
        <v>0</v>
      </c>
      <c r="V83" s="123"/>
      <c r="W83" s="156"/>
      <c r="X83" s="161"/>
      <c r="Y83" s="150">
        <f t="shared" si="16"/>
        <v>0</v>
      </c>
      <c r="Z83" s="155">
        <f t="shared" si="21"/>
        <v>0</v>
      </c>
      <c r="AA83" s="152">
        <f t="shared" si="17"/>
        <v>0</v>
      </c>
      <c r="AB83" s="50" t="str">
        <f t="shared" si="22"/>
        <v>F1Q</v>
      </c>
      <c r="AC83" s="50" t="s">
        <v>609</v>
      </c>
      <c r="AD83" s="41">
        <f>+IF(AND(OR(B83&lt;=$AG$4,U83=$U$6),B83&lt;15),ROUNDUP(AVERAGEIFS(Segédlet!$B$6:$B$19,Segédlet!$A$6:$A$19,"&gt;="&amp;$B83,Segédlet!$A$6:$A$19,"&lt;"&amp;($B83+$AE83)),0),0)</f>
        <v>0</v>
      </c>
      <c r="AE83" s="41">
        <f t="shared" si="18"/>
        <v>93</v>
      </c>
      <c r="AF83" s="41"/>
      <c r="AG83" s="41">
        <f>+IF(AD83&gt;0,INT(($AD$4-B83)/VLOOKUP($B$2,Segédlet!$A$23:$B$29,2,FALSE)),0)</f>
        <v>0</v>
      </c>
      <c r="AH83" s="47" t="str">
        <f t="shared" si="19"/>
        <v/>
      </c>
      <c r="AI83" s="39"/>
      <c r="AJ83" s="39">
        <f t="shared" si="24"/>
        <v>0</v>
      </c>
      <c r="AK83" s="209">
        <f t="shared" si="23"/>
        <v>0</v>
      </c>
    </row>
    <row r="84" spans="1:37" ht="15" hidden="1" customHeight="1">
      <c r="A84" s="235"/>
      <c r="B84" s="153" t="str">
        <f t="shared" si="14"/>
        <v/>
      </c>
      <c r="C84" s="154" t="str">
        <f t="shared" si="15"/>
        <v/>
      </c>
      <c r="D84" s="144"/>
      <c r="E84" s="145"/>
      <c r="F84" s="146"/>
      <c r="G84" s="147" t="str">
        <f t="shared" si="20"/>
        <v xml:space="preserve"> </v>
      </c>
      <c r="H84" s="148" t="str">
        <f>+IF(YEAR(Címlap!$B$5)-M84&gt;18,"","J")</f>
        <v/>
      </c>
      <c r="I84" s="158"/>
      <c r="J84" s="159"/>
      <c r="K84" s="178"/>
      <c r="L84" s="162"/>
      <c r="M84" s="162"/>
      <c r="N84" s="120"/>
      <c r="O84" s="116"/>
      <c r="P84" s="116"/>
      <c r="Q84" s="116"/>
      <c r="R84" s="117"/>
      <c r="S84" s="116"/>
      <c r="T84" s="118"/>
      <c r="U84" s="149">
        <f t="shared" si="11"/>
        <v>0</v>
      </c>
      <c r="V84" s="123"/>
      <c r="W84" s="156"/>
      <c r="X84" s="161"/>
      <c r="Y84" s="150">
        <f t="shared" si="16"/>
        <v>0</v>
      </c>
      <c r="Z84" s="155">
        <f t="shared" si="21"/>
        <v>0</v>
      </c>
      <c r="AA84" s="152">
        <f t="shared" si="17"/>
        <v>0</v>
      </c>
      <c r="AB84" s="50" t="str">
        <f t="shared" si="22"/>
        <v>F1Q</v>
      </c>
      <c r="AC84" s="50" t="s">
        <v>609</v>
      </c>
      <c r="AD84" s="41">
        <f>+IF(AND(OR(B84&lt;=$AG$4,U84=$U$6),B84&lt;15),ROUNDUP(AVERAGEIFS(Segédlet!$B$6:$B$19,Segédlet!$A$6:$A$19,"&gt;="&amp;$B84,Segédlet!$A$6:$A$19,"&lt;"&amp;($B84+$AE84)),0),0)</f>
        <v>0</v>
      </c>
      <c r="AE84" s="41">
        <f t="shared" si="18"/>
        <v>93</v>
      </c>
      <c r="AF84" s="41"/>
      <c r="AG84" s="41">
        <f>+IF(AD84&gt;0,INT(($AD$4-B84)/VLOOKUP($B$2,Segédlet!$A$23:$B$29,2,FALSE)),0)</f>
        <v>0</v>
      </c>
      <c r="AH84" s="47" t="str">
        <f t="shared" si="19"/>
        <v/>
      </c>
      <c r="AI84" s="39"/>
      <c r="AJ84" s="39">
        <f t="shared" si="24"/>
        <v>0</v>
      </c>
      <c r="AK84" s="209">
        <f t="shared" si="23"/>
        <v>0</v>
      </c>
    </row>
    <row r="85" spans="1:37" ht="15" hidden="1" customHeight="1">
      <c r="A85" s="235"/>
      <c r="B85" s="153" t="str">
        <f t="shared" si="14"/>
        <v/>
      </c>
      <c r="C85" s="154" t="str">
        <f t="shared" si="15"/>
        <v/>
      </c>
      <c r="D85" s="144"/>
      <c r="E85" s="145"/>
      <c r="F85" s="146"/>
      <c r="G85" s="147" t="str">
        <f t="shared" si="20"/>
        <v xml:space="preserve"> </v>
      </c>
      <c r="H85" s="148" t="str">
        <f>+IF(YEAR(Címlap!$B$5)-M85&gt;18,"","J")</f>
        <v/>
      </c>
      <c r="I85" s="158"/>
      <c r="J85" s="159"/>
      <c r="K85" s="178"/>
      <c r="L85" s="162"/>
      <c r="M85" s="162"/>
      <c r="N85" s="120"/>
      <c r="O85" s="116"/>
      <c r="P85" s="116"/>
      <c r="Q85" s="116"/>
      <c r="R85" s="117"/>
      <c r="S85" s="116"/>
      <c r="T85" s="118"/>
      <c r="U85" s="149">
        <f t="shared" si="11"/>
        <v>0</v>
      </c>
      <c r="V85" s="123"/>
      <c r="W85" s="156"/>
      <c r="X85" s="161"/>
      <c r="Y85" s="150">
        <f t="shared" si="16"/>
        <v>0</v>
      </c>
      <c r="Z85" s="155">
        <f t="shared" si="21"/>
        <v>0</v>
      </c>
      <c r="AA85" s="152">
        <f t="shared" si="17"/>
        <v>0</v>
      </c>
      <c r="AB85" s="50" t="str">
        <f t="shared" si="22"/>
        <v>F1Q</v>
      </c>
      <c r="AC85" s="50" t="s">
        <v>609</v>
      </c>
      <c r="AD85" s="41">
        <f>+IF(AND(OR(B85&lt;=$AG$4,U85=$U$6),B85&lt;15),ROUNDUP(AVERAGEIFS(Segédlet!$B$6:$B$19,Segédlet!$A$6:$A$19,"&gt;="&amp;$B85,Segédlet!$A$6:$A$19,"&lt;"&amp;($B85+$AE85)),0),0)</f>
        <v>0</v>
      </c>
      <c r="AE85" s="41">
        <f t="shared" si="18"/>
        <v>93</v>
      </c>
      <c r="AF85" s="41"/>
      <c r="AG85" s="41">
        <f>+IF(AD85&gt;0,INT(($AD$4-B85)/VLOOKUP($B$2,Segédlet!$A$23:$B$29,2,FALSE)),0)</f>
        <v>0</v>
      </c>
      <c r="AH85" s="47" t="str">
        <f t="shared" si="19"/>
        <v/>
      </c>
      <c r="AI85" s="39"/>
      <c r="AJ85" s="39">
        <f t="shared" si="24"/>
        <v>0</v>
      </c>
      <c r="AK85" s="209">
        <f t="shared" si="23"/>
        <v>0</v>
      </c>
    </row>
    <row r="86" spans="1:37" ht="15" hidden="1" customHeight="1">
      <c r="A86" s="235"/>
      <c r="B86" s="153" t="str">
        <f t="shared" si="14"/>
        <v/>
      </c>
      <c r="C86" s="154" t="str">
        <f t="shared" si="15"/>
        <v/>
      </c>
      <c r="D86" s="144"/>
      <c r="E86" s="145"/>
      <c r="F86" s="146"/>
      <c r="G86" s="147" t="str">
        <f t="shared" si="20"/>
        <v xml:space="preserve"> </v>
      </c>
      <c r="H86" s="148" t="str">
        <f>+IF(YEAR(Címlap!$B$5)-M86&gt;18,"","J")</f>
        <v/>
      </c>
      <c r="I86" s="158"/>
      <c r="J86" s="159"/>
      <c r="K86" s="178"/>
      <c r="L86" s="162"/>
      <c r="M86" s="162"/>
      <c r="N86" s="120"/>
      <c r="O86" s="116"/>
      <c r="P86" s="116"/>
      <c r="Q86" s="116"/>
      <c r="R86" s="117"/>
      <c r="S86" s="116"/>
      <c r="T86" s="118"/>
      <c r="U86" s="149">
        <f t="shared" si="11"/>
        <v>0</v>
      </c>
      <c r="V86" s="123"/>
      <c r="W86" s="156"/>
      <c r="X86" s="161"/>
      <c r="Y86" s="150">
        <f t="shared" si="16"/>
        <v>0</v>
      </c>
      <c r="Z86" s="155">
        <f t="shared" si="21"/>
        <v>0</v>
      </c>
      <c r="AA86" s="152">
        <f t="shared" si="17"/>
        <v>0</v>
      </c>
      <c r="AB86" s="50" t="str">
        <f t="shared" si="22"/>
        <v>F1Q</v>
      </c>
      <c r="AC86" s="50" t="s">
        <v>609</v>
      </c>
      <c r="AD86" s="41">
        <f>+IF(AND(OR(B86&lt;=$AG$4,U86=$U$6),B86&lt;15),ROUNDUP(AVERAGEIFS(Segédlet!$B$6:$B$19,Segédlet!$A$6:$A$19,"&gt;="&amp;$B86,Segédlet!$A$6:$A$19,"&lt;"&amp;($B86+$AE86)),0),0)</f>
        <v>0</v>
      </c>
      <c r="AE86" s="41">
        <f t="shared" si="18"/>
        <v>93</v>
      </c>
      <c r="AF86" s="41"/>
      <c r="AG86" s="41">
        <f>+IF(AD86&gt;0,INT(($AD$4-B86)/VLOOKUP($B$2,Segédlet!$A$23:$B$29,2,FALSE)),0)</f>
        <v>0</v>
      </c>
      <c r="AH86" s="47" t="str">
        <f t="shared" si="19"/>
        <v/>
      </c>
      <c r="AI86" s="39"/>
      <c r="AJ86" s="39">
        <f t="shared" si="24"/>
        <v>0</v>
      </c>
      <c r="AK86" s="209">
        <f t="shared" si="23"/>
        <v>0</v>
      </c>
    </row>
    <row r="87" spans="1:37" ht="15" hidden="1" customHeight="1">
      <c r="A87" s="235"/>
      <c r="B87" s="153" t="str">
        <f t="shared" si="14"/>
        <v/>
      </c>
      <c r="C87" s="154" t="str">
        <f t="shared" si="15"/>
        <v/>
      </c>
      <c r="D87" s="144"/>
      <c r="E87" s="145"/>
      <c r="F87" s="146"/>
      <c r="G87" s="147" t="str">
        <f t="shared" si="20"/>
        <v xml:space="preserve"> </v>
      </c>
      <c r="H87" s="148" t="str">
        <f>+IF(YEAR(Címlap!$B$5)-M87&gt;18,"","J")</f>
        <v/>
      </c>
      <c r="I87" s="158"/>
      <c r="J87" s="159"/>
      <c r="K87" s="178"/>
      <c r="L87" s="162"/>
      <c r="M87" s="162"/>
      <c r="N87" s="120"/>
      <c r="O87" s="116"/>
      <c r="P87" s="116"/>
      <c r="Q87" s="116"/>
      <c r="R87" s="117"/>
      <c r="S87" s="116"/>
      <c r="T87" s="118"/>
      <c r="U87" s="149">
        <f t="shared" si="11"/>
        <v>0</v>
      </c>
      <c r="V87" s="123"/>
      <c r="W87" s="156"/>
      <c r="X87" s="161"/>
      <c r="Y87" s="150">
        <f t="shared" si="16"/>
        <v>0</v>
      </c>
      <c r="Z87" s="155">
        <f t="shared" si="21"/>
        <v>0</v>
      </c>
      <c r="AA87" s="152">
        <f t="shared" si="17"/>
        <v>0</v>
      </c>
      <c r="AB87" s="50" t="str">
        <f t="shared" si="22"/>
        <v>F1Q</v>
      </c>
      <c r="AC87" s="50" t="s">
        <v>609</v>
      </c>
      <c r="AD87" s="41">
        <f>+IF(AND(OR(B87&lt;=$AG$4,U87=$U$6),B87&lt;15),ROUNDUP(AVERAGEIFS(Segédlet!$B$6:$B$19,Segédlet!$A$6:$A$19,"&gt;="&amp;$B87,Segédlet!$A$6:$A$19,"&lt;"&amp;($B87+$AE87)),0),0)</f>
        <v>0</v>
      </c>
      <c r="AE87" s="41">
        <f t="shared" si="18"/>
        <v>93</v>
      </c>
      <c r="AF87" s="41"/>
      <c r="AG87" s="41">
        <f>+IF(AD87&gt;0,INT(($AD$4-B87)/VLOOKUP($B$2,Segédlet!$A$23:$B$29,2,FALSE)),0)</f>
        <v>0</v>
      </c>
      <c r="AH87" s="47" t="str">
        <f t="shared" si="19"/>
        <v/>
      </c>
      <c r="AI87" s="39"/>
      <c r="AJ87" s="39">
        <f t="shared" si="24"/>
        <v>0</v>
      </c>
      <c r="AK87" s="209">
        <f t="shared" si="23"/>
        <v>0</v>
      </c>
    </row>
    <row r="88" spans="1:37" ht="15" hidden="1" customHeight="1">
      <c r="A88" s="235"/>
      <c r="B88" s="153" t="str">
        <f t="shared" si="14"/>
        <v/>
      </c>
      <c r="C88" s="154" t="str">
        <f t="shared" si="15"/>
        <v/>
      </c>
      <c r="D88" s="144"/>
      <c r="E88" s="145"/>
      <c r="F88" s="146"/>
      <c r="G88" s="147" t="str">
        <f t="shared" si="20"/>
        <v xml:space="preserve"> </v>
      </c>
      <c r="H88" s="148" t="str">
        <f>+IF(YEAR(Címlap!$B$5)-M88&gt;18,"","J")</f>
        <v/>
      </c>
      <c r="I88" s="158"/>
      <c r="J88" s="159"/>
      <c r="K88" s="178"/>
      <c r="L88" s="162"/>
      <c r="M88" s="162"/>
      <c r="N88" s="120"/>
      <c r="O88" s="116"/>
      <c r="P88" s="116"/>
      <c r="Q88" s="116"/>
      <c r="R88" s="117"/>
      <c r="S88" s="116"/>
      <c r="T88" s="118"/>
      <c r="U88" s="149">
        <f t="shared" si="11"/>
        <v>0</v>
      </c>
      <c r="V88" s="123"/>
      <c r="W88" s="156"/>
      <c r="X88" s="161"/>
      <c r="Y88" s="150">
        <f t="shared" si="16"/>
        <v>0</v>
      </c>
      <c r="Z88" s="155">
        <f t="shared" si="21"/>
        <v>0</v>
      </c>
      <c r="AA88" s="152">
        <f t="shared" si="17"/>
        <v>0</v>
      </c>
      <c r="AB88" s="50" t="str">
        <f t="shared" si="22"/>
        <v>F1Q</v>
      </c>
      <c r="AC88" s="50" t="s">
        <v>609</v>
      </c>
      <c r="AD88" s="41">
        <f>+IF(AND(OR(B88&lt;=$AG$4,U88=$U$6),B88&lt;15),ROUNDUP(AVERAGEIFS(Segédlet!$B$6:$B$19,Segédlet!$A$6:$A$19,"&gt;="&amp;$B88,Segédlet!$A$6:$A$19,"&lt;"&amp;($B88+$AE88)),0),0)</f>
        <v>0</v>
      </c>
      <c r="AE88" s="41">
        <f t="shared" si="18"/>
        <v>93</v>
      </c>
      <c r="AF88" s="41"/>
      <c r="AG88" s="41">
        <f>+IF(AD88&gt;0,INT(($AD$4-B88)/VLOOKUP($B$2,Segédlet!$A$23:$B$29,2,FALSE)),0)</f>
        <v>0</v>
      </c>
      <c r="AH88" s="47" t="str">
        <f t="shared" si="19"/>
        <v/>
      </c>
      <c r="AI88" s="39"/>
      <c r="AJ88" s="39">
        <f t="shared" si="24"/>
        <v>0</v>
      </c>
      <c r="AK88" s="209">
        <f t="shared" si="23"/>
        <v>0</v>
      </c>
    </row>
    <row r="89" spans="1:37" ht="15" hidden="1" customHeight="1">
      <c r="A89" s="235"/>
      <c r="B89" s="153" t="str">
        <f t="shared" si="14"/>
        <v/>
      </c>
      <c r="C89" s="154" t="str">
        <f t="shared" si="15"/>
        <v/>
      </c>
      <c r="D89" s="144"/>
      <c r="E89" s="145"/>
      <c r="F89" s="146"/>
      <c r="G89" s="147" t="str">
        <f t="shared" si="20"/>
        <v xml:space="preserve"> </v>
      </c>
      <c r="H89" s="148" t="str">
        <f>+IF(YEAR(Címlap!$B$5)-M89&gt;18,"","J")</f>
        <v/>
      </c>
      <c r="I89" s="158"/>
      <c r="J89" s="159"/>
      <c r="K89" s="178"/>
      <c r="L89" s="162"/>
      <c r="M89" s="162"/>
      <c r="N89" s="120"/>
      <c r="O89" s="116"/>
      <c r="P89" s="116"/>
      <c r="Q89" s="116"/>
      <c r="R89" s="117"/>
      <c r="S89" s="116"/>
      <c r="T89" s="118"/>
      <c r="U89" s="149">
        <f t="shared" si="11"/>
        <v>0</v>
      </c>
      <c r="V89" s="123"/>
      <c r="W89" s="156"/>
      <c r="X89" s="161"/>
      <c r="Y89" s="150">
        <f t="shared" si="16"/>
        <v>0</v>
      </c>
      <c r="Z89" s="155">
        <f t="shared" si="21"/>
        <v>0</v>
      </c>
      <c r="AA89" s="152">
        <f t="shared" si="17"/>
        <v>0</v>
      </c>
      <c r="AB89" s="50" t="str">
        <f t="shared" si="22"/>
        <v>F1Q</v>
      </c>
      <c r="AC89" s="50" t="s">
        <v>609</v>
      </c>
      <c r="AD89" s="41">
        <f>+IF(AND(OR(B89&lt;=$AG$4,U89=$U$6),B89&lt;15),ROUNDUP(AVERAGEIFS(Segédlet!$B$6:$B$19,Segédlet!$A$6:$A$19,"&gt;="&amp;$B89,Segédlet!$A$6:$A$19,"&lt;"&amp;($B89+$AE89)),0),0)</f>
        <v>0</v>
      </c>
      <c r="AE89" s="41">
        <f t="shared" si="18"/>
        <v>93</v>
      </c>
      <c r="AF89" s="41"/>
      <c r="AG89" s="41">
        <f>+IF(AD89&gt;0,INT(($AD$4-B89)/VLOOKUP($B$2,Segédlet!$A$23:$B$29,2,FALSE)),0)</f>
        <v>0</v>
      </c>
      <c r="AH89" s="47" t="str">
        <f t="shared" si="19"/>
        <v/>
      </c>
      <c r="AI89" s="39"/>
      <c r="AJ89" s="39">
        <f t="shared" si="24"/>
        <v>0</v>
      </c>
      <c r="AK89" s="209">
        <f t="shared" si="23"/>
        <v>0</v>
      </c>
    </row>
    <row r="90" spans="1:37" ht="15" hidden="1" customHeight="1">
      <c r="A90" s="235"/>
      <c r="B90" s="153" t="str">
        <f t="shared" si="14"/>
        <v/>
      </c>
      <c r="C90" s="154" t="str">
        <f t="shared" si="15"/>
        <v/>
      </c>
      <c r="D90" s="144"/>
      <c r="E90" s="145"/>
      <c r="F90" s="146"/>
      <c r="G90" s="147" t="str">
        <f t="shared" si="20"/>
        <v xml:space="preserve"> </v>
      </c>
      <c r="H90" s="148" t="str">
        <f>+IF(YEAR(Címlap!$B$5)-M90&gt;18,"","J")</f>
        <v/>
      </c>
      <c r="I90" s="158"/>
      <c r="J90" s="159"/>
      <c r="K90" s="178"/>
      <c r="L90" s="162"/>
      <c r="M90" s="162"/>
      <c r="N90" s="120"/>
      <c r="O90" s="116"/>
      <c r="P90" s="116"/>
      <c r="Q90" s="116"/>
      <c r="R90" s="117"/>
      <c r="S90" s="116"/>
      <c r="T90" s="118"/>
      <c r="U90" s="149">
        <f t="shared" si="11"/>
        <v>0</v>
      </c>
      <c r="V90" s="123"/>
      <c r="W90" s="156"/>
      <c r="X90" s="161"/>
      <c r="Y90" s="150">
        <f t="shared" si="16"/>
        <v>0</v>
      </c>
      <c r="Z90" s="155">
        <f t="shared" si="21"/>
        <v>0</v>
      </c>
      <c r="AA90" s="152">
        <f t="shared" si="17"/>
        <v>0</v>
      </c>
      <c r="AB90" s="50" t="str">
        <f t="shared" si="22"/>
        <v>F1Q</v>
      </c>
      <c r="AC90" s="50" t="s">
        <v>609</v>
      </c>
      <c r="AD90" s="41">
        <f>+IF(AND(OR(B90&lt;=$AG$4,U90=$U$6),B90&lt;15),ROUNDUP(AVERAGEIFS(Segédlet!$B$6:$B$19,Segédlet!$A$6:$A$19,"&gt;="&amp;$B90,Segédlet!$A$6:$A$19,"&lt;"&amp;($B90+$AE90)),0),0)</f>
        <v>0</v>
      </c>
      <c r="AE90" s="41">
        <f t="shared" si="18"/>
        <v>93</v>
      </c>
      <c r="AF90" s="41"/>
      <c r="AG90" s="41">
        <f>+IF(AD90&gt;0,INT(($AD$4-B90)/VLOOKUP($B$2,Segédlet!$A$23:$B$29,2,FALSE)),0)</f>
        <v>0</v>
      </c>
      <c r="AH90" s="47" t="str">
        <f t="shared" si="19"/>
        <v/>
      </c>
      <c r="AI90" s="39"/>
      <c r="AJ90" s="39">
        <f t="shared" si="24"/>
        <v>0</v>
      </c>
      <c r="AK90" s="209">
        <f t="shared" si="23"/>
        <v>0</v>
      </c>
    </row>
    <row r="91" spans="1:37" ht="15" hidden="1" customHeight="1">
      <c r="A91" s="235"/>
      <c r="B91" s="153" t="str">
        <f t="shared" si="14"/>
        <v/>
      </c>
      <c r="C91" s="154" t="str">
        <f t="shared" si="15"/>
        <v/>
      </c>
      <c r="D91" s="144"/>
      <c r="E91" s="145"/>
      <c r="F91" s="146"/>
      <c r="G91" s="147" t="str">
        <f t="shared" si="20"/>
        <v xml:space="preserve"> </v>
      </c>
      <c r="H91" s="148" t="str">
        <f>+IF(YEAR(Címlap!$B$5)-M91&gt;18,"","J")</f>
        <v/>
      </c>
      <c r="I91" s="158"/>
      <c r="J91" s="159"/>
      <c r="K91" s="178"/>
      <c r="L91" s="162"/>
      <c r="M91" s="162"/>
      <c r="N91" s="120"/>
      <c r="O91" s="116"/>
      <c r="P91" s="116"/>
      <c r="Q91" s="116"/>
      <c r="R91" s="117"/>
      <c r="S91" s="116"/>
      <c r="T91" s="118"/>
      <c r="U91" s="149">
        <f t="shared" si="11"/>
        <v>0</v>
      </c>
      <c r="V91" s="123"/>
      <c r="W91" s="156"/>
      <c r="X91" s="161"/>
      <c r="Y91" s="150">
        <f t="shared" si="16"/>
        <v>0</v>
      </c>
      <c r="Z91" s="155">
        <f t="shared" si="21"/>
        <v>0</v>
      </c>
      <c r="AA91" s="152">
        <f t="shared" si="17"/>
        <v>0</v>
      </c>
      <c r="AB91" s="50" t="str">
        <f t="shared" si="22"/>
        <v>F1Q</v>
      </c>
      <c r="AC91" s="50" t="s">
        <v>609</v>
      </c>
      <c r="AD91" s="41">
        <f>+IF(AND(OR(B91&lt;=$AG$4,U91=$U$6),B91&lt;15),ROUNDUP(AVERAGEIFS(Segédlet!$B$6:$B$19,Segédlet!$A$6:$A$19,"&gt;="&amp;$B91,Segédlet!$A$6:$A$19,"&lt;"&amp;($B91+$AE91)),0),0)</f>
        <v>0</v>
      </c>
      <c r="AE91" s="41">
        <f t="shared" si="18"/>
        <v>93</v>
      </c>
      <c r="AF91" s="41"/>
      <c r="AG91" s="41">
        <f>+IF(AD91&gt;0,INT(($AD$4-B91)/VLOOKUP($B$2,Segédlet!$A$23:$B$29,2,FALSE)),0)</f>
        <v>0</v>
      </c>
      <c r="AH91" s="47" t="str">
        <f t="shared" si="19"/>
        <v/>
      </c>
      <c r="AI91" s="39"/>
      <c r="AJ91" s="39">
        <f t="shared" si="24"/>
        <v>0</v>
      </c>
      <c r="AK91" s="209">
        <f t="shared" si="23"/>
        <v>0</v>
      </c>
    </row>
    <row r="92" spans="1:37" ht="15" hidden="1" customHeight="1">
      <c r="A92" s="235"/>
      <c r="B92" s="153" t="str">
        <f t="shared" si="14"/>
        <v/>
      </c>
      <c r="C92" s="154" t="str">
        <f t="shared" si="15"/>
        <v/>
      </c>
      <c r="D92" s="144"/>
      <c r="E92" s="145"/>
      <c r="F92" s="146"/>
      <c r="G92" s="147" t="str">
        <f t="shared" si="20"/>
        <v xml:space="preserve"> </v>
      </c>
      <c r="H92" s="148" t="str">
        <f>+IF(YEAR(Címlap!$B$5)-M92&gt;18,"","J")</f>
        <v/>
      </c>
      <c r="I92" s="158"/>
      <c r="J92" s="159"/>
      <c r="K92" s="178"/>
      <c r="L92" s="162"/>
      <c r="M92" s="162"/>
      <c r="N92" s="120"/>
      <c r="O92" s="116"/>
      <c r="P92" s="116"/>
      <c r="Q92" s="116"/>
      <c r="R92" s="117"/>
      <c r="S92" s="116"/>
      <c r="T92" s="118"/>
      <c r="U92" s="149">
        <f t="shared" si="11"/>
        <v>0</v>
      </c>
      <c r="V92" s="123"/>
      <c r="W92" s="156"/>
      <c r="X92" s="161"/>
      <c r="Y92" s="150">
        <f t="shared" si="16"/>
        <v>0</v>
      </c>
      <c r="Z92" s="155">
        <f t="shared" si="21"/>
        <v>0</v>
      </c>
      <c r="AA92" s="152">
        <f t="shared" si="17"/>
        <v>0</v>
      </c>
      <c r="AB92" s="50" t="str">
        <f t="shared" si="22"/>
        <v>F1Q</v>
      </c>
      <c r="AC92" s="50" t="s">
        <v>609</v>
      </c>
      <c r="AD92" s="41">
        <f>+IF(AND(OR(B92&lt;=$AG$4,U92=$U$6),B92&lt;15),ROUNDUP(AVERAGEIFS(Segédlet!$B$6:$B$19,Segédlet!$A$6:$A$19,"&gt;="&amp;$B92,Segédlet!$A$6:$A$19,"&lt;"&amp;($B92+$AE92)),0),0)</f>
        <v>0</v>
      </c>
      <c r="AE92" s="41">
        <f t="shared" si="18"/>
        <v>93</v>
      </c>
      <c r="AF92" s="41"/>
      <c r="AG92" s="41">
        <f>+IF(AD92&gt;0,INT(($AD$4-B92)/VLOOKUP($B$2,Segédlet!$A$23:$B$29,2,FALSE)),0)</f>
        <v>0</v>
      </c>
      <c r="AH92" s="47" t="str">
        <f t="shared" si="19"/>
        <v/>
      </c>
      <c r="AI92" s="39"/>
      <c r="AJ92" s="39">
        <f t="shared" si="24"/>
        <v>0</v>
      </c>
      <c r="AK92" s="209">
        <f t="shared" si="23"/>
        <v>0</v>
      </c>
    </row>
    <row r="93" spans="1:37" ht="15" hidden="1" customHeight="1">
      <c r="A93" s="235"/>
      <c r="B93" s="153" t="str">
        <f t="shared" si="14"/>
        <v/>
      </c>
      <c r="C93" s="154" t="str">
        <f t="shared" si="15"/>
        <v/>
      </c>
      <c r="D93" s="144"/>
      <c r="E93" s="145"/>
      <c r="F93" s="146"/>
      <c r="G93" s="147" t="str">
        <f t="shared" si="20"/>
        <v xml:space="preserve"> </v>
      </c>
      <c r="H93" s="148" t="str">
        <f>+IF(YEAR(Címlap!$B$5)-M93&gt;18,"","J")</f>
        <v/>
      </c>
      <c r="I93" s="158"/>
      <c r="J93" s="159"/>
      <c r="K93" s="178"/>
      <c r="L93" s="162"/>
      <c r="M93" s="162"/>
      <c r="N93" s="120"/>
      <c r="O93" s="116"/>
      <c r="P93" s="116"/>
      <c r="Q93" s="116"/>
      <c r="R93" s="117"/>
      <c r="S93" s="116"/>
      <c r="T93" s="118"/>
      <c r="U93" s="149">
        <f t="shared" si="11"/>
        <v>0</v>
      </c>
      <c r="V93" s="123"/>
      <c r="W93" s="156"/>
      <c r="X93" s="161"/>
      <c r="Y93" s="150">
        <f t="shared" si="16"/>
        <v>0</v>
      </c>
      <c r="Z93" s="155">
        <f t="shared" si="21"/>
        <v>0</v>
      </c>
      <c r="AA93" s="152">
        <f t="shared" si="17"/>
        <v>0</v>
      </c>
      <c r="AB93" s="50" t="str">
        <f t="shared" si="22"/>
        <v>F1Q</v>
      </c>
      <c r="AC93" s="50" t="s">
        <v>609</v>
      </c>
      <c r="AD93" s="41">
        <f>+IF(AND(OR(B93&lt;=$AG$4,U93=$U$6),B93&lt;15),ROUNDUP(AVERAGEIFS(Segédlet!$B$6:$B$19,Segédlet!$A$6:$A$19,"&gt;="&amp;$B93,Segédlet!$A$6:$A$19,"&lt;"&amp;($B93+$AE93)),0),0)</f>
        <v>0</v>
      </c>
      <c r="AE93" s="41">
        <f t="shared" si="18"/>
        <v>93</v>
      </c>
      <c r="AF93" s="41"/>
      <c r="AG93" s="41">
        <f>+IF(AD93&gt;0,INT(($AD$4-B93)/VLOOKUP($B$2,Segédlet!$A$23:$B$29,2,FALSE)),0)</f>
        <v>0</v>
      </c>
      <c r="AH93" s="47" t="str">
        <f t="shared" si="19"/>
        <v/>
      </c>
      <c r="AI93" s="39"/>
      <c r="AJ93" s="39">
        <f t="shared" si="24"/>
        <v>0</v>
      </c>
      <c r="AK93" s="209">
        <f t="shared" si="23"/>
        <v>0</v>
      </c>
    </row>
    <row r="94" spans="1:37" ht="15" hidden="1" customHeight="1">
      <c r="A94" s="235"/>
      <c r="B94" s="153" t="str">
        <f t="shared" si="14"/>
        <v/>
      </c>
      <c r="C94" s="154" t="str">
        <f t="shared" si="15"/>
        <v/>
      </c>
      <c r="D94" s="144"/>
      <c r="E94" s="145"/>
      <c r="F94" s="146"/>
      <c r="G94" s="147" t="str">
        <f t="shared" si="20"/>
        <v xml:space="preserve"> </v>
      </c>
      <c r="H94" s="148" t="str">
        <f>+IF(YEAR(Címlap!$B$5)-M94&gt;18,"","J")</f>
        <v/>
      </c>
      <c r="I94" s="158"/>
      <c r="J94" s="159"/>
      <c r="K94" s="178"/>
      <c r="L94" s="162"/>
      <c r="M94" s="162"/>
      <c r="N94" s="120"/>
      <c r="O94" s="116"/>
      <c r="P94" s="116"/>
      <c r="Q94" s="116"/>
      <c r="R94" s="117"/>
      <c r="S94" s="116"/>
      <c r="T94" s="118"/>
      <c r="U94" s="149">
        <f t="shared" si="11"/>
        <v>0</v>
      </c>
      <c r="V94" s="123"/>
      <c r="W94" s="156"/>
      <c r="X94" s="161"/>
      <c r="Y94" s="150">
        <f t="shared" si="16"/>
        <v>0</v>
      </c>
      <c r="Z94" s="155">
        <f t="shared" si="21"/>
        <v>0</v>
      </c>
      <c r="AA94" s="152">
        <f t="shared" si="17"/>
        <v>0</v>
      </c>
      <c r="AB94" s="50" t="str">
        <f t="shared" si="22"/>
        <v>F1Q</v>
      </c>
      <c r="AC94" s="50" t="s">
        <v>609</v>
      </c>
      <c r="AD94" s="41">
        <f>+IF(AND(OR(B94&lt;=$AG$4,U94=$U$6),B94&lt;15),ROUNDUP(AVERAGEIFS(Segédlet!$B$6:$B$19,Segédlet!$A$6:$A$19,"&gt;="&amp;$B94,Segédlet!$A$6:$A$19,"&lt;"&amp;($B94+$AE94)),0),0)</f>
        <v>0</v>
      </c>
      <c r="AE94" s="41">
        <f t="shared" si="18"/>
        <v>93</v>
      </c>
      <c r="AF94" s="41"/>
      <c r="AG94" s="41">
        <f>+IF(AD94&gt;0,INT(($AD$4-B94)/VLOOKUP($B$2,Segédlet!$A$23:$B$29,2,FALSE)),0)</f>
        <v>0</v>
      </c>
      <c r="AH94" s="47" t="str">
        <f t="shared" si="19"/>
        <v/>
      </c>
      <c r="AI94" s="39"/>
      <c r="AJ94" s="39">
        <f t="shared" si="24"/>
        <v>0</v>
      </c>
      <c r="AK94" s="209">
        <f t="shared" si="23"/>
        <v>0</v>
      </c>
    </row>
    <row r="95" spans="1:37" ht="15" hidden="1" customHeight="1">
      <c r="A95" s="235"/>
      <c r="B95" s="153" t="str">
        <f t="shared" si="14"/>
        <v/>
      </c>
      <c r="C95" s="154" t="str">
        <f t="shared" si="15"/>
        <v/>
      </c>
      <c r="D95" s="144"/>
      <c r="E95" s="145"/>
      <c r="F95" s="146"/>
      <c r="G95" s="147" t="str">
        <f t="shared" si="20"/>
        <v xml:space="preserve"> </v>
      </c>
      <c r="H95" s="148" t="str">
        <f>+IF(YEAR(Címlap!$B$5)-M95&gt;18,"","J")</f>
        <v/>
      </c>
      <c r="I95" s="158"/>
      <c r="J95" s="159"/>
      <c r="K95" s="178"/>
      <c r="L95" s="162"/>
      <c r="M95" s="162"/>
      <c r="N95" s="120"/>
      <c r="O95" s="116"/>
      <c r="P95" s="116"/>
      <c r="Q95" s="116"/>
      <c r="R95" s="117"/>
      <c r="S95" s="116"/>
      <c r="T95" s="118"/>
      <c r="U95" s="149">
        <f t="shared" si="11"/>
        <v>0</v>
      </c>
      <c r="V95" s="123"/>
      <c r="W95" s="156"/>
      <c r="X95" s="161"/>
      <c r="Y95" s="150">
        <f t="shared" si="16"/>
        <v>0</v>
      </c>
      <c r="Z95" s="155">
        <f t="shared" si="21"/>
        <v>0</v>
      </c>
      <c r="AA95" s="152">
        <f t="shared" si="17"/>
        <v>0</v>
      </c>
      <c r="AB95" s="50" t="str">
        <f t="shared" si="22"/>
        <v>F1Q</v>
      </c>
      <c r="AC95" s="50" t="s">
        <v>609</v>
      </c>
      <c r="AD95" s="41">
        <f>+IF(AND(OR(B95&lt;=$AG$4,U95=$U$6),B95&lt;15),ROUNDUP(AVERAGEIFS(Segédlet!$B$6:$B$19,Segédlet!$A$6:$A$19,"&gt;="&amp;$B95,Segédlet!$A$6:$A$19,"&lt;"&amp;($B95+$AE95)),0),0)</f>
        <v>0</v>
      </c>
      <c r="AE95" s="41">
        <f t="shared" si="18"/>
        <v>93</v>
      </c>
      <c r="AF95" s="41"/>
      <c r="AG95" s="41">
        <f>+IF(AD95&gt;0,INT(($AD$4-B95)/VLOOKUP($B$2,Segédlet!$A$23:$B$29,2,FALSE)),0)</f>
        <v>0</v>
      </c>
      <c r="AH95" s="47" t="str">
        <f t="shared" si="19"/>
        <v/>
      </c>
      <c r="AI95" s="39"/>
      <c r="AJ95" s="39">
        <f t="shared" si="24"/>
        <v>0</v>
      </c>
      <c r="AK95" s="209">
        <f t="shared" si="23"/>
        <v>0</v>
      </c>
    </row>
    <row r="96" spans="1:37" ht="15" hidden="1" customHeight="1">
      <c r="A96" s="235"/>
      <c r="B96" s="153" t="str">
        <f t="shared" si="14"/>
        <v/>
      </c>
      <c r="C96" s="154" t="str">
        <f t="shared" si="15"/>
        <v/>
      </c>
      <c r="D96" s="144"/>
      <c r="E96" s="145"/>
      <c r="F96" s="146"/>
      <c r="G96" s="147" t="str">
        <f t="shared" si="20"/>
        <v xml:space="preserve"> </v>
      </c>
      <c r="H96" s="148" t="str">
        <f>+IF(YEAR(Címlap!$B$5)-M96&gt;18,"","J")</f>
        <v/>
      </c>
      <c r="I96" s="158"/>
      <c r="J96" s="159"/>
      <c r="K96" s="178"/>
      <c r="L96" s="162"/>
      <c r="M96" s="162"/>
      <c r="N96" s="120"/>
      <c r="O96" s="116"/>
      <c r="P96" s="116"/>
      <c r="Q96" s="116"/>
      <c r="R96" s="117"/>
      <c r="S96" s="116"/>
      <c r="T96" s="118"/>
      <c r="U96" s="149">
        <f t="shared" si="11"/>
        <v>0</v>
      </c>
      <c r="V96" s="123"/>
      <c r="W96" s="156"/>
      <c r="X96" s="161"/>
      <c r="Y96" s="150">
        <f t="shared" si="16"/>
        <v>0</v>
      </c>
      <c r="Z96" s="155">
        <f t="shared" si="21"/>
        <v>0</v>
      </c>
      <c r="AA96" s="152">
        <f t="shared" si="17"/>
        <v>0</v>
      </c>
      <c r="AB96" s="50" t="str">
        <f t="shared" si="22"/>
        <v>F1Q</v>
      </c>
      <c r="AC96" s="50" t="s">
        <v>609</v>
      </c>
      <c r="AD96" s="41">
        <f>+IF(AND(OR(B96&lt;=$AG$4,U96=$U$6),B96&lt;15),ROUNDUP(AVERAGEIFS(Segédlet!$B$6:$B$19,Segédlet!$A$6:$A$19,"&gt;="&amp;$B96,Segédlet!$A$6:$A$19,"&lt;"&amp;($B96+$AE96)),0),0)</f>
        <v>0</v>
      </c>
      <c r="AE96" s="41">
        <f t="shared" si="18"/>
        <v>93</v>
      </c>
      <c r="AF96" s="41"/>
      <c r="AG96" s="41">
        <f>+IF(AD96&gt;0,INT(($AD$4-B96)/VLOOKUP($B$2,Segédlet!$A$23:$B$29,2,FALSE)),0)</f>
        <v>0</v>
      </c>
      <c r="AH96" s="47" t="str">
        <f t="shared" si="19"/>
        <v/>
      </c>
      <c r="AI96" s="39"/>
      <c r="AJ96" s="39">
        <f t="shared" si="24"/>
        <v>0</v>
      </c>
      <c r="AK96" s="209">
        <f t="shared" si="23"/>
        <v>0</v>
      </c>
    </row>
    <row r="97" spans="1:37" ht="15" hidden="1" customHeight="1">
      <c r="A97" s="235"/>
      <c r="B97" s="153" t="str">
        <f t="shared" si="14"/>
        <v/>
      </c>
      <c r="C97" s="154" t="str">
        <f t="shared" si="15"/>
        <v/>
      </c>
      <c r="D97" s="144"/>
      <c r="E97" s="145"/>
      <c r="F97" s="146"/>
      <c r="G97" s="147" t="str">
        <f t="shared" si="20"/>
        <v xml:space="preserve"> </v>
      </c>
      <c r="H97" s="148" t="str">
        <f>+IF(YEAR(Címlap!$B$5)-M97&gt;18,"","J")</f>
        <v/>
      </c>
      <c r="I97" s="158"/>
      <c r="J97" s="159"/>
      <c r="K97" s="178"/>
      <c r="L97" s="162"/>
      <c r="M97" s="162"/>
      <c r="N97" s="120"/>
      <c r="O97" s="116"/>
      <c r="P97" s="116"/>
      <c r="Q97" s="116"/>
      <c r="R97" s="117"/>
      <c r="S97" s="116"/>
      <c r="T97" s="118"/>
      <c r="U97" s="149">
        <f t="shared" si="11"/>
        <v>0</v>
      </c>
      <c r="V97" s="123"/>
      <c r="W97" s="156"/>
      <c r="X97" s="161"/>
      <c r="Y97" s="150">
        <f t="shared" si="16"/>
        <v>0</v>
      </c>
      <c r="Z97" s="155">
        <f t="shared" si="21"/>
        <v>0</v>
      </c>
      <c r="AA97" s="152">
        <f t="shared" si="17"/>
        <v>0</v>
      </c>
      <c r="AB97" s="50" t="str">
        <f t="shared" si="22"/>
        <v>F1Q</v>
      </c>
      <c r="AC97" s="50" t="s">
        <v>609</v>
      </c>
      <c r="AD97" s="41">
        <f>+IF(AND(OR(B97&lt;=$AG$4,U97=$U$6),B97&lt;15),ROUNDUP(AVERAGEIFS(Segédlet!$B$6:$B$19,Segédlet!$A$6:$A$19,"&gt;="&amp;$B97,Segédlet!$A$6:$A$19,"&lt;"&amp;($B97+$AE97)),0),0)</f>
        <v>0</v>
      </c>
      <c r="AE97" s="41">
        <f t="shared" si="18"/>
        <v>93</v>
      </c>
      <c r="AF97" s="41"/>
      <c r="AG97" s="41">
        <f>+IF(AD97&gt;0,INT(($AD$4-B97)/VLOOKUP($B$2,Segédlet!$A$23:$B$29,2,FALSE)),0)</f>
        <v>0</v>
      </c>
      <c r="AH97" s="47" t="str">
        <f t="shared" si="19"/>
        <v/>
      </c>
      <c r="AI97" s="39"/>
      <c r="AJ97" s="39">
        <f t="shared" si="24"/>
        <v>0</v>
      </c>
      <c r="AK97" s="209">
        <f t="shared" si="23"/>
        <v>0</v>
      </c>
    </row>
    <row r="98" spans="1:37" ht="15" hidden="1" customHeight="1">
      <c r="A98" s="235"/>
      <c r="B98" s="153" t="str">
        <f t="shared" si="14"/>
        <v/>
      </c>
      <c r="C98" s="154" t="str">
        <f t="shared" si="15"/>
        <v/>
      </c>
      <c r="D98" s="144"/>
      <c r="E98" s="145"/>
      <c r="F98" s="146"/>
      <c r="G98" s="147" t="str">
        <f t="shared" si="20"/>
        <v xml:space="preserve"> </v>
      </c>
      <c r="H98" s="148" t="str">
        <f>+IF(YEAR(Címlap!$B$5)-M98&gt;18,"","J")</f>
        <v/>
      </c>
      <c r="I98" s="158"/>
      <c r="J98" s="159"/>
      <c r="K98" s="178"/>
      <c r="L98" s="162"/>
      <c r="M98" s="162"/>
      <c r="N98" s="120"/>
      <c r="O98" s="116"/>
      <c r="P98" s="116"/>
      <c r="Q98" s="116"/>
      <c r="R98" s="117"/>
      <c r="S98" s="116"/>
      <c r="T98" s="118"/>
      <c r="U98" s="149">
        <f t="shared" si="11"/>
        <v>0</v>
      </c>
      <c r="V98" s="123"/>
      <c r="W98" s="156"/>
      <c r="X98" s="161"/>
      <c r="Y98" s="150">
        <f t="shared" si="16"/>
        <v>0</v>
      </c>
      <c r="Z98" s="155">
        <f t="shared" si="21"/>
        <v>0</v>
      </c>
      <c r="AA98" s="152">
        <f t="shared" si="17"/>
        <v>0</v>
      </c>
      <c r="AB98" s="50" t="str">
        <f t="shared" si="22"/>
        <v>F1Q</v>
      </c>
      <c r="AC98" s="50" t="s">
        <v>609</v>
      </c>
      <c r="AD98" s="41">
        <f>+IF(AND(OR(B98&lt;=$AG$4,U98=$U$6),B98&lt;15),ROUNDUP(AVERAGEIFS(Segédlet!$B$6:$B$19,Segédlet!$A$6:$A$19,"&gt;="&amp;$B98,Segédlet!$A$6:$A$19,"&lt;"&amp;($B98+$AE98)),0),0)</f>
        <v>0</v>
      </c>
      <c r="AE98" s="41">
        <f t="shared" si="18"/>
        <v>93</v>
      </c>
      <c r="AF98" s="41"/>
      <c r="AG98" s="41">
        <f>+IF(AD98&gt;0,INT(($AD$4-B98)/VLOOKUP($B$2,Segédlet!$A$23:$B$29,2,FALSE)),0)</f>
        <v>0</v>
      </c>
      <c r="AH98" s="47" t="str">
        <f t="shared" si="19"/>
        <v/>
      </c>
      <c r="AI98" s="39"/>
      <c r="AJ98" s="39">
        <f t="shared" si="24"/>
        <v>0</v>
      </c>
      <c r="AK98" s="209">
        <f t="shared" si="23"/>
        <v>0</v>
      </c>
    </row>
    <row r="99" spans="1:37" ht="15" hidden="1" customHeight="1">
      <c r="A99" s="235"/>
      <c r="B99" s="153" t="str">
        <f t="shared" si="14"/>
        <v/>
      </c>
      <c r="C99" s="154" t="str">
        <f t="shared" si="15"/>
        <v/>
      </c>
      <c r="D99" s="144"/>
      <c r="E99" s="145"/>
      <c r="F99" s="146"/>
      <c r="G99" s="147" t="str">
        <f t="shared" si="20"/>
        <v xml:space="preserve"> </v>
      </c>
      <c r="H99" s="148" t="str">
        <f>+IF(YEAR(Címlap!$B$5)-M99&gt;18,"","J")</f>
        <v/>
      </c>
      <c r="I99" s="158"/>
      <c r="J99" s="159"/>
      <c r="K99" s="178"/>
      <c r="L99" s="162"/>
      <c r="M99" s="162"/>
      <c r="N99" s="120"/>
      <c r="O99" s="116"/>
      <c r="P99" s="116"/>
      <c r="Q99" s="116"/>
      <c r="R99" s="117"/>
      <c r="S99" s="116"/>
      <c r="T99" s="118"/>
      <c r="U99" s="149">
        <f t="shared" si="11"/>
        <v>0</v>
      </c>
      <c r="V99" s="123"/>
      <c r="W99" s="156"/>
      <c r="X99" s="161"/>
      <c r="Y99" s="150">
        <f t="shared" si="16"/>
        <v>0</v>
      </c>
      <c r="Z99" s="155">
        <f t="shared" si="21"/>
        <v>0</v>
      </c>
      <c r="AA99" s="152">
        <f t="shared" si="17"/>
        <v>0</v>
      </c>
      <c r="AB99" s="50" t="str">
        <f t="shared" si="22"/>
        <v>F1Q</v>
      </c>
      <c r="AC99" s="50" t="s">
        <v>609</v>
      </c>
      <c r="AD99" s="41">
        <f>+IF(AND(OR(B99&lt;=$AG$4,U99=$U$6),B99&lt;15),ROUNDUP(AVERAGEIFS(Segédlet!$B$6:$B$19,Segédlet!$A$6:$A$19,"&gt;="&amp;$B99,Segédlet!$A$6:$A$19,"&lt;"&amp;($B99+$AE99)),0),0)</f>
        <v>0</v>
      </c>
      <c r="AE99" s="41">
        <f t="shared" si="18"/>
        <v>93</v>
      </c>
      <c r="AF99" s="41"/>
      <c r="AG99" s="41">
        <f>+IF(AD99&gt;0,INT(($AD$4-B99)/VLOOKUP($B$2,Segédlet!$A$23:$B$29,2,FALSE)),0)</f>
        <v>0</v>
      </c>
      <c r="AH99" s="47" t="str">
        <f t="shared" si="19"/>
        <v/>
      </c>
      <c r="AI99" s="39"/>
      <c r="AJ99" s="39">
        <f t="shared" si="24"/>
        <v>0</v>
      </c>
      <c r="AK99" s="209">
        <f t="shared" si="23"/>
        <v>0</v>
      </c>
    </row>
    <row r="100" spans="1:37" ht="15" hidden="1" customHeight="1">
      <c r="A100" s="210"/>
      <c r="B100" s="153" t="str">
        <f t="shared" si="14"/>
        <v/>
      </c>
      <c r="C100" s="154" t="str">
        <f t="shared" si="15"/>
        <v/>
      </c>
      <c r="D100" s="144"/>
      <c r="E100" s="145"/>
      <c r="F100" s="146"/>
      <c r="G100" s="147" t="str">
        <f t="shared" si="20"/>
        <v xml:space="preserve"> </v>
      </c>
      <c r="H100" s="148" t="str">
        <f>+IF(YEAR(Címlap!$B$5)-M100&gt;18,"","J")</f>
        <v/>
      </c>
      <c r="I100" s="158"/>
      <c r="J100" s="159"/>
      <c r="K100" s="178"/>
      <c r="L100" s="162"/>
      <c r="M100" s="162"/>
      <c r="N100" s="120"/>
      <c r="O100" s="116"/>
      <c r="P100" s="116"/>
      <c r="Q100" s="116"/>
      <c r="R100" s="117"/>
      <c r="S100" s="116"/>
      <c r="T100" s="118"/>
      <c r="U100" s="149">
        <f t="shared" si="11"/>
        <v>0</v>
      </c>
      <c r="V100" s="123"/>
      <c r="W100" s="156"/>
      <c r="X100" s="161"/>
      <c r="Y100" s="150">
        <f t="shared" si="16"/>
        <v>0</v>
      </c>
      <c r="Z100" s="155">
        <f t="shared" si="21"/>
        <v>0</v>
      </c>
      <c r="AA100" s="152">
        <f t="shared" si="17"/>
        <v>0</v>
      </c>
      <c r="AB100" s="50" t="str">
        <f t="shared" si="22"/>
        <v>F1Q</v>
      </c>
      <c r="AC100" s="50" t="s">
        <v>609</v>
      </c>
      <c r="AD100" s="41">
        <f>+IF(AND(OR(B100&lt;=$AG$4,U100=$U$6),B100&lt;15),ROUNDUP(AVERAGEIFS(Segédlet!$B$6:$B$19,Segédlet!$A$6:$A$19,"&gt;="&amp;$B100,Segédlet!$A$6:$A$19,"&lt;"&amp;($B100+$AE100)),0),0)</f>
        <v>0</v>
      </c>
      <c r="AE100" s="41">
        <f t="shared" si="18"/>
        <v>93</v>
      </c>
      <c r="AF100" s="41"/>
      <c r="AG100" s="41">
        <f>+IF(AD100&gt;0,INT(($AD$4-B100)/VLOOKUP($B$2,Segédlet!$A$23:$B$29,2,FALSE)),0)</f>
        <v>0</v>
      </c>
      <c r="AH100" s="47" t="str">
        <f t="shared" si="19"/>
        <v/>
      </c>
      <c r="AI100" s="39"/>
      <c r="AJ100" s="39">
        <f t="shared" si="24"/>
        <v>0</v>
      </c>
      <c r="AK100" s="209">
        <f t="shared" si="23"/>
        <v>0</v>
      </c>
    </row>
    <row r="101" spans="1:37" ht="15" hidden="1" customHeight="1" thickBot="1">
      <c r="A101" s="210"/>
      <c r="B101" s="163" t="str">
        <f t="shared" si="14"/>
        <v/>
      </c>
      <c r="C101" s="154" t="str">
        <f t="shared" si="15"/>
        <v/>
      </c>
      <c r="D101" s="144"/>
      <c r="E101" s="145"/>
      <c r="F101" s="146"/>
      <c r="G101" s="147" t="str">
        <f t="shared" si="20"/>
        <v xml:space="preserve"> </v>
      </c>
      <c r="H101" s="148" t="str">
        <f>+IF(YEAR(Címlap!$B$5)-M101&gt;18,"","J")</f>
        <v/>
      </c>
      <c r="I101" s="158"/>
      <c r="J101" s="159"/>
      <c r="K101" s="178"/>
      <c r="L101" s="162"/>
      <c r="M101" s="162"/>
      <c r="N101" s="120"/>
      <c r="O101" s="116"/>
      <c r="P101" s="116"/>
      <c r="Q101" s="116"/>
      <c r="R101" s="117"/>
      <c r="S101" s="116"/>
      <c r="T101" s="118"/>
      <c r="U101" s="149">
        <f t="shared" si="11"/>
        <v>0</v>
      </c>
      <c r="V101" s="123"/>
      <c r="W101" s="156"/>
      <c r="X101" s="161"/>
      <c r="Y101" s="150">
        <f t="shared" si="16"/>
        <v>0</v>
      </c>
      <c r="Z101" s="164">
        <f t="shared" si="21"/>
        <v>0</v>
      </c>
      <c r="AA101" s="152">
        <f t="shared" si="17"/>
        <v>0</v>
      </c>
      <c r="AB101" s="50" t="str">
        <f t="shared" si="22"/>
        <v>F1Q</v>
      </c>
      <c r="AC101" s="50" t="s">
        <v>609</v>
      </c>
      <c r="AD101" s="41">
        <f>+IF(AND(OR(B101&lt;=$AG$4,U101=$U$6),B101&lt;15),ROUNDUP(AVERAGEIFS(Segédlet!$B$6:$B$19,Segédlet!$A$6:$A$19,"&gt;="&amp;$B101,Segédlet!$A$6:$A$19,"&lt;"&amp;($B101+$AE101)),0),0)</f>
        <v>0</v>
      </c>
      <c r="AE101" s="41">
        <f t="shared" si="18"/>
        <v>93</v>
      </c>
      <c r="AF101" s="41"/>
      <c r="AG101" s="41">
        <f>+IF(AD101&gt;0,INT(($AD$4-B101)/VLOOKUP($B$2,Segédlet!$A$23:$B$29,2,FALSE)),0)</f>
        <v>0</v>
      </c>
      <c r="AH101" s="47" t="str">
        <f t="shared" si="19"/>
        <v/>
      </c>
      <c r="AI101" s="39"/>
      <c r="AJ101" s="39">
        <f t="shared" si="24"/>
        <v>0</v>
      </c>
      <c r="AK101" s="209">
        <f t="shared" si="23"/>
        <v>0</v>
      </c>
    </row>
    <row r="102" spans="1:37" ht="15" customHeight="1" thickTop="1">
      <c r="A102" s="187"/>
      <c r="B102" s="73"/>
      <c r="C102" s="74"/>
      <c r="D102" s="75"/>
      <c r="E102" s="76"/>
      <c r="F102" s="77"/>
      <c r="G102" s="78" t="s">
        <v>594</v>
      </c>
      <c r="H102" s="79"/>
      <c r="I102" s="80"/>
      <c r="J102" s="79"/>
      <c r="K102" s="79"/>
      <c r="L102" s="79"/>
      <c r="M102" s="81"/>
      <c r="N102" s="30">
        <f t="shared" ref="N102:T102" si="25">COUNTIF(N7:N101,"&gt;0")</f>
        <v>2</v>
      </c>
      <c r="O102" s="31">
        <f t="shared" si="25"/>
        <v>2</v>
      </c>
      <c r="P102" s="31">
        <f t="shared" si="25"/>
        <v>2</v>
      </c>
      <c r="Q102" s="31">
        <f t="shared" si="25"/>
        <v>2</v>
      </c>
      <c r="R102" s="31">
        <f t="shared" si="25"/>
        <v>2</v>
      </c>
      <c r="S102" s="31">
        <f t="shared" si="25"/>
        <v>2</v>
      </c>
      <c r="T102" s="32">
        <f t="shared" si="25"/>
        <v>2</v>
      </c>
      <c r="U102" s="82"/>
      <c r="V102" s="30">
        <f>COUNTIF(V7:V101,"&gt;0")</f>
        <v>0</v>
      </c>
      <c r="W102" s="31">
        <f>COUNTIF(W7:W101,"&gt;0")</f>
        <v>0</v>
      </c>
      <c r="X102" s="32">
        <f>COUNTIF(X7:X101,"&gt;0")</f>
        <v>0</v>
      </c>
      <c r="Y102" s="82"/>
      <c r="Z102" s="83"/>
      <c r="AA102" s="84"/>
      <c r="AB102" s="46"/>
      <c r="AC102" s="46"/>
      <c r="AD102" s="41"/>
      <c r="AE102" s="41"/>
      <c r="AF102" s="41"/>
      <c r="AG102" s="41"/>
      <c r="AH102" s="47" t="str">
        <f t="shared" si="19"/>
        <v/>
      </c>
      <c r="AI102" s="39"/>
      <c r="AJ102" s="39"/>
    </row>
    <row r="103" spans="1:37" ht="15" customHeight="1" thickBot="1">
      <c r="A103" s="187"/>
      <c r="B103" s="85"/>
      <c r="C103" s="86"/>
      <c r="D103" s="87"/>
      <c r="E103" s="88"/>
      <c r="F103" s="89"/>
      <c r="G103" s="90" t="s">
        <v>591</v>
      </c>
      <c r="H103" s="91"/>
      <c r="I103" s="92"/>
      <c r="J103" s="91"/>
      <c r="K103" s="91"/>
      <c r="L103" s="91"/>
      <c r="M103" s="93"/>
      <c r="N103" s="33">
        <f t="shared" ref="N103:T103" si="26">COUNTIF(N7:N101,N6)</f>
        <v>2</v>
      </c>
      <c r="O103" s="34">
        <f t="shared" si="26"/>
        <v>2</v>
      </c>
      <c r="P103" s="34">
        <f t="shared" si="26"/>
        <v>2</v>
      </c>
      <c r="Q103" s="34">
        <f t="shared" si="26"/>
        <v>2</v>
      </c>
      <c r="R103" s="34">
        <f t="shared" si="26"/>
        <v>1</v>
      </c>
      <c r="S103" s="34">
        <f t="shared" si="26"/>
        <v>2</v>
      </c>
      <c r="T103" s="35">
        <f t="shared" si="26"/>
        <v>1</v>
      </c>
      <c r="U103" s="94"/>
      <c r="V103" s="33">
        <f>COUNTIF(V7:V101,V6)</f>
        <v>0</v>
      </c>
      <c r="W103" s="34">
        <f>COUNTIF(W7:W101,W6)</f>
        <v>0</v>
      </c>
      <c r="X103" s="35">
        <f>COUNTIF(X7:X101,X6)</f>
        <v>0</v>
      </c>
      <c r="Y103" s="94"/>
      <c r="Z103" s="95"/>
      <c r="AA103" s="96"/>
      <c r="AB103" s="46"/>
      <c r="AC103" s="46"/>
      <c r="AD103" s="41"/>
      <c r="AE103" s="41"/>
      <c r="AF103" s="41"/>
      <c r="AG103" s="41"/>
      <c r="AH103" s="47"/>
      <c r="AI103" s="39"/>
      <c r="AJ103" s="39"/>
    </row>
    <row r="104" spans="1:37" ht="15" customHeight="1" thickTop="1" thickBot="1">
      <c r="A104" s="188"/>
      <c r="B104" s="97"/>
      <c r="C104" s="98"/>
      <c r="D104" s="99"/>
      <c r="E104" s="100"/>
      <c r="F104" s="101"/>
      <c r="G104" s="102" t="s">
        <v>593</v>
      </c>
      <c r="H104" s="103"/>
      <c r="I104" s="104"/>
      <c r="J104" s="103"/>
      <c r="K104" s="103"/>
      <c r="L104" s="103"/>
      <c r="M104" s="105"/>
      <c r="N104" s="36">
        <f>+COUNTIFS(N7:N101,"="&amp;N6)</f>
        <v>2</v>
      </c>
      <c r="O104" s="37">
        <f>+COUNTIFS(N7:N101,"="&amp;N6,O7:O101,"="&amp;O6)</f>
        <v>2</v>
      </c>
      <c r="P104" s="37">
        <f>+COUNTIFS(N7:N101,"="&amp;N6,O7:O101,"="&amp;O6,P7:P101,"="&amp;P6)</f>
        <v>2</v>
      </c>
      <c r="Q104" s="37">
        <f>+COUNTIFS(N7:N101,"="&amp;N6,O7:O101,"="&amp;O6,P7:P101,"="&amp;P6,Q7:Q101,"="&amp;Q6)</f>
        <v>2</v>
      </c>
      <c r="R104" s="37">
        <f>+COUNTIFS(N7:N101,"="&amp;N6,O7:O101,"="&amp;O6,P7:P101,"="&amp;P6,Q7:Q101,"="&amp;Q6,R7:R101,"="&amp;R6)</f>
        <v>1</v>
      </c>
      <c r="S104" s="37">
        <f>+COUNTIFS(N7:N101,"="&amp;N6,O7:O101,"="&amp;O6,P7:P101,"="&amp;P6,Q7:Q101,"="&amp;Q6,R7:R101,"="&amp;R6,S7:S101,"="&amp;S6)</f>
        <v>1</v>
      </c>
      <c r="T104" s="38">
        <f>+COUNTIFS(N7:N101,"="&amp;N6,O7:O101,"="&amp;O6,P7:P101,"="&amp;P6,Q7:Q101,"="&amp;Q6,R7:R101,"="&amp;R6,S7:S101,"="&amp;S6,T7:T101,"="&amp;T6)</f>
        <v>1</v>
      </c>
      <c r="U104" s="106">
        <f>+T104/AD4</f>
        <v>0.5</v>
      </c>
      <c r="V104" s="36">
        <f>+COUNTIFS(N7:N101,"="&amp;N6,O7:O101,"="&amp;O6,P7:P101,"="&amp;P6,Q7:Q101,"="&amp;Q6,R7:R101,"="&amp;R6,S7:S101,"="&amp;S6,T7:T101,"="&amp;T6,V7:V101,"="&amp;V6)</f>
        <v>1</v>
      </c>
      <c r="W104" s="37">
        <f>+COUNTIFS(N7:N101,"="&amp;N6,O7:O101,"="&amp;O6,P7:P101,"="&amp;P6,Q7:Q101,"="&amp;Q6,R7:R101,"="&amp;R6,S7:S101,"="&amp;S6,T7:T101,"="&amp;T6,V7:V101,"="&amp;V6,W7:W101,"="&amp;W6)</f>
        <v>1</v>
      </c>
      <c r="X104" s="38">
        <f>+COUNTIFS(N7:N101,"="&amp;N6,O7:O101,"="&amp;O6,P7:P101,"="&amp;P6,Q7:Q101,"="&amp;Q6,R7:R101,"="&amp;R6,S7:S101,"="&amp;S6,T7:T101,"="&amp;T6,V7:V101,"="&amp;V6,W7:W101,"="&amp;W6,X7:X101,"="&amp;X6)</f>
        <v>1</v>
      </c>
      <c r="Y104" s="107"/>
      <c r="Z104" s="72"/>
      <c r="AA104" s="108"/>
      <c r="AB104" s="46"/>
      <c r="AC104" s="46"/>
      <c r="AD104" s="41"/>
      <c r="AE104" s="41"/>
      <c r="AF104" s="41"/>
      <c r="AG104" s="41"/>
      <c r="AH104" s="47"/>
      <c r="AI104" s="39"/>
      <c r="AJ104" s="39"/>
    </row>
    <row r="106" spans="1:37">
      <c r="A106" s="39"/>
      <c r="B106" s="41"/>
      <c r="C106" s="41"/>
      <c r="D106" s="41"/>
      <c r="E106" s="39"/>
      <c r="F106" s="39"/>
      <c r="G106" s="39"/>
      <c r="H106" s="39"/>
      <c r="I106" s="41"/>
      <c r="J106" s="109"/>
      <c r="K106" s="39"/>
      <c r="L106" s="39"/>
      <c r="M106" s="109"/>
      <c r="N106" s="110"/>
      <c r="O106" s="110"/>
      <c r="P106" s="110"/>
      <c r="Q106" s="110"/>
      <c r="R106" s="39"/>
      <c r="S106" s="39"/>
      <c r="T106" s="39"/>
      <c r="U106" s="43"/>
      <c r="V106" s="39"/>
      <c r="W106" s="39"/>
      <c r="X106" s="39"/>
      <c r="Y106" s="43"/>
      <c r="Z106" s="41"/>
      <c r="AA106" s="39"/>
      <c r="AB106" s="46"/>
      <c r="AC106" s="46"/>
      <c r="AD106" s="41"/>
      <c r="AE106" s="41"/>
      <c r="AF106" s="41"/>
      <c r="AG106" s="41"/>
      <c r="AH106" s="47"/>
      <c r="AI106" s="39"/>
      <c r="AJ106" s="39"/>
    </row>
  </sheetData>
  <sheetProtection sort="0" autoFilter="0" pivotTables="0"/>
  <mergeCells count="23">
    <mergeCell ref="AE5:AE6"/>
    <mergeCell ref="AH5:AH6"/>
    <mergeCell ref="AJ5:AJ6"/>
    <mergeCell ref="W4:W5"/>
    <mergeCell ref="X4:X5"/>
    <mergeCell ref="Y4:Y5"/>
    <mergeCell ref="Z4:Z5"/>
    <mergeCell ref="AA4:AA5"/>
    <mergeCell ref="AD5:AD6"/>
    <mergeCell ref="A4:A6"/>
    <mergeCell ref="V4:V5"/>
    <mergeCell ref="B4:C4"/>
    <mergeCell ref="D4:D5"/>
    <mergeCell ref="E4:E5"/>
    <mergeCell ref="F4:F5"/>
    <mergeCell ref="H4:H5"/>
    <mergeCell ref="I4:I5"/>
    <mergeCell ref="J4:J5"/>
    <mergeCell ref="L4:L5"/>
    <mergeCell ref="M4:M5"/>
    <mergeCell ref="N4:T4"/>
    <mergeCell ref="U4:U5"/>
    <mergeCell ref="K4:K5"/>
  </mergeCells>
  <conditionalFormatting sqref="J7:J12 L7:M12 B7:H7 L22:M101 M13:M21 J22:J26 B8:F101 H8:H26">
    <cfRule type="expression" dxfId="39" priority="13">
      <formula>$H7="J"</formula>
    </cfRule>
  </conditionalFormatting>
  <conditionalFormatting sqref="N7:X101">
    <cfRule type="expression" dxfId="38" priority="7">
      <formula>AND(N7=N$6,NOT(ISBLANK(N7)))</formula>
    </cfRule>
    <cfRule type="expression" dxfId="37" priority="14">
      <formula>AND(N7&gt;N$6,NOT(ISBLANK(N7)))</formula>
    </cfRule>
  </conditionalFormatting>
  <conditionalFormatting sqref="B7:B101 G7:H7 H8:H26">
    <cfRule type="expression" dxfId="36" priority="8">
      <formula>$B7&lt;4</formula>
    </cfRule>
  </conditionalFormatting>
  <conditionalFormatting sqref="I7:I26">
    <cfRule type="expression" dxfId="35" priority="12">
      <formula>$H7="J"</formula>
    </cfRule>
  </conditionalFormatting>
  <conditionalFormatting sqref="I27:I101">
    <cfRule type="expression" dxfId="34" priority="9">
      <formula>$H27="J"</formula>
    </cfRule>
  </conditionalFormatting>
  <conditionalFormatting sqref="J27:J101 H27:H101">
    <cfRule type="expression" dxfId="33" priority="11">
      <formula>$H27="J"</formula>
    </cfRule>
  </conditionalFormatting>
  <conditionalFormatting sqref="H27:H101">
    <cfRule type="expression" dxfId="32" priority="10">
      <formula>$B27&lt;4</formula>
    </cfRule>
  </conditionalFormatting>
  <conditionalFormatting sqref="B7:B101">
    <cfRule type="duplicateValues" dxfId="31" priority="6" stopIfTrue="1"/>
  </conditionalFormatting>
  <conditionalFormatting sqref="K7:K12 K22:K101">
    <cfRule type="expression" dxfId="30" priority="5">
      <formula>$H7="J"</formula>
    </cfRule>
  </conditionalFormatting>
  <conditionalFormatting sqref="J13:J21 L13:L21">
    <cfRule type="expression" dxfId="29" priority="4">
      <formula>$H13="J"</formula>
    </cfRule>
  </conditionalFormatting>
  <conditionalFormatting sqref="K13:K21">
    <cfRule type="expression" dxfId="28" priority="3">
      <formula>$H13="J"</formula>
    </cfRule>
  </conditionalFormatting>
  <conditionalFormatting sqref="G8:G101">
    <cfRule type="expression" dxfId="27" priority="2">
      <formula>$H8="J"</formula>
    </cfRule>
  </conditionalFormatting>
  <conditionalFormatting sqref="G8:G101">
    <cfRule type="expression" dxfId="26" priority="1">
      <formula>$B8&lt;4</formula>
    </cfRule>
  </conditionalFormatting>
  <pageMargins left="0.51181102362204722" right="0.51181102362204722" top="0.74803149606299213" bottom="0.74803149606299213" header="0.31496062992125984" footer="0.31496062992125984"/>
  <pageSetup paperSize="9" scale="9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106"/>
  <sheetViews>
    <sheetView topLeftCell="B2" workbookViewId="0">
      <selection activeCell="B1" sqref="A1:XFD1"/>
    </sheetView>
  </sheetViews>
  <sheetFormatPr baseColWidth="10" defaultColWidth="8.86328125" defaultRowHeight="14.25" outlineLevelCol="3"/>
  <cols>
    <col min="1" max="1" width="3.73046875" hidden="1" customWidth="1" outlineLevel="1"/>
    <col min="2" max="2" width="4.73046875" style="4" customWidth="1" collapsed="1"/>
    <col min="3" max="3" width="4.73046875" style="4" customWidth="1"/>
    <col min="4" max="4" width="6.73046875" style="4" customWidth="1" outlineLevel="2"/>
    <col min="5" max="5" width="14.1328125" hidden="1" customWidth="1" outlineLevel="1"/>
    <col min="6" max="6" width="12.1328125" hidden="1" customWidth="1" outlineLevel="1"/>
    <col min="7" max="7" width="28.73046875" customWidth="1" collapsed="1"/>
    <col min="8" max="8" width="4.73046875" customWidth="1"/>
    <col min="9" max="9" width="5.73046875" style="4" customWidth="1" outlineLevel="1"/>
    <col min="10" max="10" width="5.73046875" customWidth="1"/>
    <col min="11" max="11" width="10.73046875" customWidth="1"/>
    <col min="12" max="12" width="7.73046875" customWidth="1"/>
    <col min="13" max="13" width="6.265625" hidden="1" customWidth="1" outlineLevel="1"/>
    <col min="14" max="14" width="5.73046875" customWidth="1" collapsed="1"/>
    <col min="15" max="18" width="5.73046875" customWidth="1"/>
    <col min="19" max="20" width="5.73046875" hidden="1" customWidth="1"/>
    <col min="21" max="21" width="7.73046875" style="2" customWidth="1"/>
    <col min="22" max="22" width="5.73046875" hidden="1" customWidth="1" outlineLevel="1"/>
    <col min="23" max="23" width="5.73046875" hidden="1" customWidth="1" outlineLevel="2"/>
    <col min="24" max="24" width="5.73046875" hidden="1" customWidth="1" outlineLevel="3"/>
    <col min="25" max="25" width="8.73046875" style="6" customWidth="1" collapsed="1"/>
    <col min="26" max="26" width="7.73046875" style="4" hidden="1" customWidth="1"/>
    <col min="27" max="27" width="7.73046875" hidden="1" customWidth="1" outlineLevel="1"/>
    <col min="28" max="29" width="5.73046875" style="3" hidden="1" customWidth="1"/>
    <col min="30" max="30" width="5.86328125" style="4" hidden="1" customWidth="1" outlineLevel="1"/>
    <col min="31" max="31" width="5.1328125" style="4" hidden="1" customWidth="1" outlineLevel="1"/>
    <col min="32" max="32" width="13.265625" style="4" hidden="1" customWidth="1" outlineLevel="1"/>
    <col min="33" max="33" width="6.73046875" style="4" hidden="1" customWidth="1" outlineLevel="1"/>
    <col min="34" max="34" width="7.73046875" style="5" hidden="1" customWidth="1" outlineLevel="1"/>
    <col min="35" max="35" width="5.73046875" hidden="1" customWidth="1" collapsed="1"/>
    <col min="36" max="36" width="8.86328125" hidden="1" customWidth="1"/>
    <col min="37" max="42" width="0" hidden="1" customWidth="1"/>
    <col min="257" max="257" width="3.73046875" customWidth="1"/>
    <col min="258" max="259" width="4.73046875" customWidth="1"/>
    <col min="260" max="260" width="0" hidden="1" customWidth="1"/>
    <col min="261" max="261" width="14.1328125" customWidth="1"/>
    <col min="262" max="262" width="12.1328125" customWidth="1"/>
    <col min="263" max="263" width="8.1328125" customWidth="1"/>
    <col min="264" max="264" width="9.265625" customWidth="1"/>
    <col min="265" max="265" width="6" customWidth="1"/>
    <col min="266" max="266" width="7.1328125" customWidth="1"/>
    <col min="267" max="272" width="6.3984375" customWidth="1"/>
    <col min="273" max="273" width="7.73046875" customWidth="1"/>
    <col min="274" max="274" width="6.3984375" customWidth="1"/>
    <col min="275" max="276" width="0" hidden="1" customWidth="1"/>
    <col min="277" max="277" width="6.3984375" customWidth="1"/>
    <col min="278" max="279" width="5.73046875" customWidth="1"/>
    <col min="280" max="287" width="0" hidden="1" customWidth="1"/>
    <col min="288" max="288" width="9.1328125" customWidth="1"/>
    <col min="289" max="290" width="0" hidden="1" customWidth="1"/>
    <col min="513" max="513" width="3.73046875" customWidth="1"/>
    <col min="514" max="515" width="4.73046875" customWidth="1"/>
    <col min="516" max="516" width="0" hidden="1" customWidth="1"/>
    <col min="517" max="517" width="14.1328125" customWidth="1"/>
    <col min="518" max="518" width="12.1328125" customWidth="1"/>
    <col min="519" max="519" width="8.1328125" customWidth="1"/>
    <col min="520" max="520" width="9.265625" customWidth="1"/>
    <col min="521" max="521" width="6" customWidth="1"/>
    <col min="522" max="522" width="7.1328125" customWidth="1"/>
    <col min="523" max="528" width="6.3984375" customWidth="1"/>
    <col min="529" max="529" width="7.73046875" customWidth="1"/>
    <col min="530" max="530" width="6.3984375" customWidth="1"/>
    <col min="531" max="532" width="0" hidden="1" customWidth="1"/>
    <col min="533" max="533" width="6.3984375" customWidth="1"/>
    <col min="534" max="535" width="5.73046875" customWidth="1"/>
    <col min="536" max="543" width="0" hidden="1" customWidth="1"/>
    <col min="544" max="544" width="9.1328125" customWidth="1"/>
    <col min="545" max="546" width="0" hidden="1" customWidth="1"/>
    <col min="769" max="769" width="3.73046875" customWidth="1"/>
    <col min="770" max="771" width="4.73046875" customWidth="1"/>
    <col min="772" max="772" width="0" hidden="1" customWidth="1"/>
    <col min="773" max="773" width="14.1328125" customWidth="1"/>
    <col min="774" max="774" width="12.1328125" customWidth="1"/>
    <col min="775" max="775" width="8.1328125" customWidth="1"/>
    <col min="776" max="776" width="9.265625" customWidth="1"/>
    <col min="777" max="777" width="6" customWidth="1"/>
    <col min="778" max="778" width="7.1328125" customWidth="1"/>
    <col min="779" max="784" width="6.3984375" customWidth="1"/>
    <col min="785" max="785" width="7.73046875" customWidth="1"/>
    <col min="786" max="786" width="6.3984375" customWidth="1"/>
    <col min="787" max="788" width="0" hidden="1" customWidth="1"/>
    <col min="789" max="789" width="6.3984375" customWidth="1"/>
    <col min="790" max="791" width="5.73046875" customWidth="1"/>
    <col min="792" max="799" width="0" hidden="1" customWidth="1"/>
    <col min="800" max="800" width="9.1328125" customWidth="1"/>
    <col min="801" max="802" width="0" hidden="1" customWidth="1"/>
    <col min="1025" max="1025" width="3.73046875" customWidth="1"/>
    <col min="1026" max="1027" width="4.73046875" customWidth="1"/>
    <col min="1028" max="1028" width="0" hidden="1" customWidth="1"/>
    <col min="1029" max="1029" width="14.1328125" customWidth="1"/>
    <col min="1030" max="1030" width="12.1328125" customWidth="1"/>
    <col min="1031" max="1031" width="8.1328125" customWidth="1"/>
    <col min="1032" max="1032" width="9.265625" customWidth="1"/>
    <col min="1033" max="1033" width="6" customWidth="1"/>
    <col min="1034" max="1034" width="7.1328125" customWidth="1"/>
    <col min="1035" max="1040" width="6.3984375" customWidth="1"/>
    <col min="1041" max="1041" width="7.73046875" customWidth="1"/>
    <col min="1042" max="1042" width="6.3984375" customWidth="1"/>
    <col min="1043" max="1044" width="0" hidden="1" customWidth="1"/>
    <col min="1045" max="1045" width="6.3984375" customWidth="1"/>
    <col min="1046" max="1047" width="5.73046875" customWidth="1"/>
    <col min="1048" max="1055" width="0" hidden="1" customWidth="1"/>
    <col min="1056" max="1056" width="9.1328125" customWidth="1"/>
    <col min="1057" max="1058" width="0" hidden="1" customWidth="1"/>
    <col min="1281" max="1281" width="3.73046875" customWidth="1"/>
    <col min="1282" max="1283" width="4.73046875" customWidth="1"/>
    <col min="1284" max="1284" width="0" hidden="1" customWidth="1"/>
    <col min="1285" max="1285" width="14.1328125" customWidth="1"/>
    <col min="1286" max="1286" width="12.1328125" customWidth="1"/>
    <col min="1287" max="1287" width="8.1328125" customWidth="1"/>
    <col min="1288" max="1288" width="9.265625" customWidth="1"/>
    <col min="1289" max="1289" width="6" customWidth="1"/>
    <col min="1290" max="1290" width="7.1328125" customWidth="1"/>
    <col min="1291" max="1296" width="6.3984375" customWidth="1"/>
    <col min="1297" max="1297" width="7.73046875" customWidth="1"/>
    <col min="1298" max="1298" width="6.3984375" customWidth="1"/>
    <col min="1299" max="1300" width="0" hidden="1" customWidth="1"/>
    <col min="1301" max="1301" width="6.3984375" customWidth="1"/>
    <col min="1302" max="1303" width="5.73046875" customWidth="1"/>
    <col min="1304" max="1311" width="0" hidden="1" customWidth="1"/>
    <col min="1312" max="1312" width="9.1328125" customWidth="1"/>
    <col min="1313" max="1314" width="0" hidden="1" customWidth="1"/>
    <col min="1537" max="1537" width="3.73046875" customWidth="1"/>
    <col min="1538" max="1539" width="4.73046875" customWidth="1"/>
    <col min="1540" max="1540" width="0" hidden="1" customWidth="1"/>
    <col min="1541" max="1541" width="14.1328125" customWidth="1"/>
    <col min="1542" max="1542" width="12.1328125" customWidth="1"/>
    <col min="1543" max="1543" width="8.1328125" customWidth="1"/>
    <col min="1544" max="1544" width="9.265625" customWidth="1"/>
    <col min="1545" max="1545" width="6" customWidth="1"/>
    <col min="1546" max="1546" width="7.1328125" customWidth="1"/>
    <col min="1547" max="1552" width="6.3984375" customWidth="1"/>
    <col min="1553" max="1553" width="7.73046875" customWidth="1"/>
    <col min="1554" max="1554" width="6.3984375" customWidth="1"/>
    <col min="1555" max="1556" width="0" hidden="1" customWidth="1"/>
    <col min="1557" max="1557" width="6.3984375" customWidth="1"/>
    <col min="1558" max="1559" width="5.73046875" customWidth="1"/>
    <col min="1560" max="1567" width="0" hidden="1" customWidth="1"/>
    <col min="1568" max="1568" width="9.1328125" customWidth="1"/>
    <col min="1569" max="1570" width="0" hidden="1" customWidth="1"/>
    <col min="1793" max="1793" width="3.73046875" customWidth="1"/>
    <col min="1794" max="1795" width="4.73046875" customWidth="1"/>
    <col min="1796" max="1796" width="0" hidden="1" customWidth="1"/>
    <col min="1797" max="1797" width="14.1328125" customWidth="1"/>
    <col min="1798" max="1798" width="12.1328125" customWidth="1"/>
    <col min="1799" max="1799" width="8.1328125" customWidth="1"/>
    <col min="1800" max="1800" width="9.265625" customWidth="1"/>
    <col min="1801" max="1801" width="6" customWidth="1"/>
    <col min="1802" max="1802" width="7.1328125" customWidth="1"/>
    <col min="1803" max="1808" width="6.3984375" customWidth="1"/>
    <col min="1809" max="1809" width="7.73046875" customWidth="1"/>
    <col min="1810" max="1810" width="6.3984375" customWidth="1"/>
    <col min="1811" max="1812" width="0" hidden="1" customWidth="1"/>
    <col min="1813" max="1813" width="6.3984375" customWidth="1"/>
    <col min="1814" max="1815" width="5.73046875" customWidth="1"/>
    <col min="1816" max="1823" width="0" hidden="1" customWidth="1"/>
    <col min="1824" max="1824" width="9.1328125" customWidth="1"/>
    <col min="1825" max="1826" width="0" hidden="1" customWidth="1"/>
    <col min="2049" max="2049" width="3.73046875" customWidth="1"/>
    <col min="2050" max="2051" width="4.73046875" customWidth="1"/>
    <col min="2052" max="2052" width="0" hidden="1" customWidth="1"/>
    <col min="2053" max="2053" width="14.1328125" customWidth="1"/>
    <col min="2054" max="2054" width="12.1328125" customWidth="1"/>
    <col min="2055" max="2055" width="8.1328125" customWidth="1"/>
    <col min="2056" max="2056" width="9.265625" customWidth="1"/>
    <col min="2057" max="2057" width="6" customWidth="1"/>
    <col min="2058" max="2058" width="7.1328125" customWidth="1"/>
    <col min="2059" max="2064" width="6.3984375" customWidth="1"/>
    <col min="2065" max="2065" width="7.73046875" customWidth="1"/>
    <col min="2066" max="2066" width="6.3984375" customWidth="1"/>
    <col min="2067" max="2068" width="0" hidden="1" customWidth="1"/>
    <col min="2069" max="2069" width="6.3984375" customWidth="1"/>
    <col min="2070" max="2071" width="5.73046875" customWidth="1"/>
    <col min="2072" max="2079" width="0" hidden="1" customWidth="1"/>
    <col min="2080" max="2080" width="9.1328125" customWidth="1"/>
    <col min="2081" max="2082" width="0" hidden="1" customWidth="1"/>
    <col min="2305" max="2305" width="3.73046875" customWidth="1"/>
    <col min="2306" max="2307" width="4.73046875" customWidth="1"/>
    <col min="2308" max="2308" width="0" hidden="1" customWidth="1"/>
    <col min="2309" max="2309" width="14.1328125" customWidth="1"/>
    <col min="2310" max="2310" width="12.1328125" customWidth="1"/>
    <col min="2311" max="2311" width="8.1328125" customWidth="1"/>
    <col min="2312" max="2312" width="9.265625" customWidth="1"/>
    <col min="2313" max="2313" width="6" customWidth="1"/>
    <col min="2314" max="2314" width="7.1328125" customWidth="1"/>
    <col min="2315" max="2320" width="6.3984375" customWidth="1"/>
    <col min="2321" max="2321" width="7.73046875" customWidth="1"/>
    <col min="2322" max="2322" width="6.3984375" customWidth="1"/>
    <col min="2323" max="2324" width="0" hidden="1" customWidth="1"/>
    <col min="2325" max="2325" width="6.3984375" customWidth="1"/>
    <col min="2326" max="2327" width="5.73046875" customWidth="1"/>
    <col min="2328" max="2335" width="0" hidden="1" customWidth="1"/>
    <col min="2336" max="2336" width="9.1328125" customWidth="1"/>
    <col min="2337" max="2338" width="0" hidden="1" customWidth="1"/>
    <col min="2561" max="2561" width="3.73046875" customWidth="1"/>
    <col min="2562" max="2563" width="4.73046875" customWidth="1"/>
    <col min="2564" max="2564" width="0" hidden="1" customWidth="1"/>
    <col min="2565" max="2565" width="14.1328125" customWidth="1"/>
    <col min="2566" max="2566" width="12.1328125" customWidth="1"/>
    <col min="2567" max="2567" width="8.1328125" customWidth="1"/>
    <col min="2568" max="2568" width="9.265625" customWidth="1"/>
    <col min="2569" max="2569" width="6" customWidth="1"/>
    <col min="2570" max="2570" width="7.1328125" customWidth="1"/>
    <col min="2571" max="2576" width="6.3984375" customWidth="1"/>
    <col min="2577" max="2577" width="7.73046875" customWidth="1"/>
    <col min="2578" max="2578" width="6.3984375" customWidth="1"/>
    <col min="2579" max="2580" width="0" hidden="1" customWidth="1"/>
    <col min="2581" max="2581" width="6.3984375" customWidth="1"/>
    <col min="2582" max="2583" width="5.73046875" customWidth="1"/>
    <col min="2584" max="2591" width="0" hidden="1" customWidth="1"/>
    <col min="2592" max="2592" width="9.1328125" customWidth="1"/>
    <col min="2593" max="2594" width="0" hidden="1" customWidth="1"/>
    <col min="2817" max="2817" width="3.73046875" customWidth="1"/>
    <col min="2818" max="2819" width="4.73046875" customWidth="1"/>
    <col min="2820" max="2820" width="0" hidden="1" customWidth="1"/>
    <col min="2821" max="2821" width="14.1328125" customWidth="1"/>
    <col min="2822" max="2822" width="12.1328125" customWidth="1"/>
    <col min="2823" max="2823" width="8.1328125" customWidth="1"/>
    <col min="2824" max="2824" width="9.265625" customWidth="1"/>
    <col min="2825" max="2825" width="6" customWidth="1"/>
    <col min="2826" max="2826" width="7.1328125" customWidth="1"/>
    <col min="2827" max="2832" width="6.3984375" customWidth="1"/>
    <col min="2833" max="2833" width="7.73046875" customWidth="1"/>
    <col min="2834" max="2834" width="6.3984375" customWidth="1"/>
    <col min="2835" max="2836" width="0" hidden="1" customWidth="1"/>
    <col min="2837" max="2837" width="6.3984375" customWidth="1"/>
    <col min="2838" max="2839" width="5.73046875" customWidth="1"/>
    <col min="2840" max="2847" width="0" hidden="1" customWidth="1"/>
    <col min="2848" max="2848" width="9.1328125" customWidth="1"/>
    <col min="2849" max="2850" width="0" hidden="1" customWidth="1"/>
    <col min="3073" max="3073" width="3.73046875" customWidth="1"/>
    <col min="3074" max="3075" width="4.73046875" customWidth="1"/>
    <col min="3076" max="3076" width="0" hidden="1" customWidth="1"/>
    <col min="3077" max="3077" width="14.1328125" customWidth="1"/>
    <col min="3078" max="3078" width="12.1328125" customWidth="1"/>
    <col min="3079" max="3079" width="8.1328125" customWidth="1"/>
    <col min="3080" max="3080" width="9.265625" customWidth="1"/>
    <col min="3081" max="3081" width="6" customWidth="1"/>
    <col min="3082" max="3082" width="7.1328125" customWidth="1"/>
    <col min="3083" max="3088" width="6.3984375" customWidth="1"/>
    <col min="3089" max="3089" width="7.73046875" customWidth="1"/>
    <col min="3090" max="3090" width="6.3984375" customWidth="1"/>
    <col min="3091" max="3092" width="0" hidden="1" customWidth="1"/>
    <col min="3093" max="3093" width="6.3984375" customWidth="1"/>
    <col min="3094" max="3095" width="5.73046875" customWidth="1"/>
    <col min="3096" max="3103" width="0" hidden="1" customWidth="1"/>
    <col min="3104" max="3104" width="9.1328125" customWidth="1"/>
    <col min="3105" max="3106" width="0" hidden="1" customWidth="1"/>
    <col min="3329" max="3329" width="3.73046875" customWidth="1"/>
    <col min="3330" max="3331" width="4.73046875" customWidth="1"/>
    <col min="3332" max="3332" width="0" hidden="1" customWidth="1"/>
    <col min="3333" max="3333" width="14.1328125" customWidth="1"/>
    <col min="3334" max="3334" width="12.1328125" customWidth="1"/>
    <col min="3335" max="3335" width="8.1328125" customWidth="1"/>
    <col min="3336" max="3336" width="9.265625" customWidth="1"/>
    <col min="3337" max="3337" width="6" customWidth="1"/>
    <col min="3338" max="3338" width="7.1328125" customWidth="1"/>
    <col min="3339" max="3344" width="6.3984375" customWidth="1"/>
    <col min="3345" max="3345" width="7.73046875" customWidth="1"/>
    <col min="3346" max="3346" width="6.3984375" customWidth="1"/>
    <col min="3347" max="3348" width="0" hidden="1" customWidth="1"/>
    <col min="3349" max="3349" width="6.3984375" customWidth="1"/>
    <col min="3350" max="3351" width="5.73046875" customWidth="1"/>
    <col min="3352" max="3359" width="0" hidden="1" customWidth="1"/>
    <col min="3360" max="3360" width="9.1328125" customWidth="1"/>
    <col min="3361" max="3362" width="0" hidden="1" customWidth="1"/>
    <col min="3585" max="3585" width="3.73046875" customWidth="1"/>
    <col min="3586" max="3587" width="4.73046875" customWidth="1"/>
    <col min="3588" max="3588" width="0" hidden="1" customWidth="1"/>
    <col min="3589" max="3589" width="14.1328125" customWidth="1"/>
    <col min="3590" max="3590" width="12.1328125" customWidth="1"/>
    <col min="3591" max="3591" width="8.1328125" customWidth="1"/>
    <col min="3592" max="3592" width="9.265625" customWidth="1"/>
    <col min="3593" max="3593" width="6" customWidth="1"/>
    <col min="3594" max="3594" width="7.1328125" customWidth="1"/>
    <col min="3595" max="3600" width="6.3984375" customWidth="1"/>
    <col min="3601" max="3601" width="7.73046875" customWidth="1"/>
    <col min="3602" max="3602" width="6.3984375" customWidth="1"/>
    <col min="3603" max="3604" width="0" hidden="1" customWidth="1"/>
    <col min="3605" max="3605" width="6.3984375" customWidth="1"/>
    <col min="3606" max="3607" width="5.73046875" customWidth="1"/>
    <col min="3608" max="3615" width="0" hidden="1" customWidth="1"/>
    <col min="3616" max="3616" width="9.1328125" customWidth="1"/>
    <col min="3617" max="3618" width="0" hidden="1" customWidth="1"/>
    <col min="3841" max="3841" width="3.73046875" customWidth="1"/>
    <col min="3842" max="3843" width="4.73046875" customWidth="1"/>
    <col min="3844" max="3844" width="0" hidden="1" customWidth="1"/>
    <col min="3845" max="3845" width="14.1328125" customWidth="1"/>
    <col min="3846" max="3846" width="12.1328125" customWidth="1"/>
    <col min="3847" max="3847" width="8.1328125" customWidth="1"/>
    <col min="3848" max="3848" width="9.265625" customWidth="1"/>
    <col min="3849" max="3849" width="6" customWidth="1"/>
    <col min="3850" max="3850" width="7.1328125" customWidth="1"/>
    <col min="3851" max="3856" width="6.3984375" customWidth="1"/>
    <col min="3857" max="3857" width="7.73046875" customWidth="1"/>
    <col min="3858" max="3858" width="6.3984375" customWidth="1"/>
    <col min="3859" max="3860" width="0" hidden="1" customWidth="1"/>
    <col min="3861" max="3861" width="6.3984375" customWidth="1"/>
    <col min="3862" max="3863" width="5.73046875" customWidth="1"/>
    <col min="3864" max="3871" width="0" hidden="1" customWidth="1"/>
    <col min="3872" max="3872" width="9.1328125" customWidth="1"/>
    <col min="3873" max="3874" width="0" hidden="1" customWidth="1"/>
    <col min="4097" max="4097" width="3.73046875" customWidth="1"/>
    <col min="4098" max="4099" width="4.73046875" customWidth="1"/>
    <col min="4100" max="4100" width="0" hidden="1" customWidth="1"/>
    <col min="4101" max="4101" width="14.1328125" customWidth="1"/>
    <col min="4102" max="4102" width="12.1328125" customWidth="1"/>
    <col min="4103" max="4103" width="8.1328125" customWidth="1"/>
    <col min="4104" max="4104" width="9.265625" customWidth="1"/>
    <col min="4105" max="4105" width="6" customWidth="1"/>
    <col min="4106" max="4106" width="7.1328125" customWidth="1"/>
    <col min="4107" max="4112" width="6.3984375" customWidth="1"/>
    <col min="4113" max="4113" width="7.73046875" customWidth="1"/>
    <col min="4114" max="4114" width="6.3984375" customWidth="1"/>
    <col min="4115" max="4116" width="0" hidden="1" customWidth="1"/>
    <col min="4117" max="4117" width="6.3984375" customWidth="1"/>
    <col min="4118" max="4119" width="5.73046875" customWidth="1"/>
    <col min="4120" max="4127" width="0" hidden="1" customWidth="1"/>
    <col min="4128" max="4128" width="9.1328125" customWidth="1"/>
    <col min="4129" max="4130" width="0" hidden="1" customWidth="1"/>
    <col min="4353" max="4353" width="3.73046875" customWidth="1"/>
    <col min="4354" max="4355" width="4.73046875" customWidth="1"/>
    <col min="4356" max="4356" width="0" hidden="1" customWidth="1"/>
    <col min="4357" max="4357" width="14.1328125" customWidth="1"/>
    <col min="4358" max="4358" width="12.1328125" customWidth="1"/>
    <col min="4359" max="4359" width="8.1328125" customWidth="1"/>
    <col min="4360" max="4360" width="9.265625" customWidth="1"/>
    <col min="4361" max="4361" width="6" customWidth="1"/>
    <col min="4362" max="4362" width="7.1328125" customWidth="1"/>
    <col min="4363" max="4368" width="6.3984375" customWidth="1"/>
    <col min="4369" max="4369" width="7.73046875" customWidth="1"/>
    <col min="4370" max="4370" width="6.3984375" customWidth="1"/>
    <col min="4371" max="4372" width="0" hidden="1" customWidth="1"/>
    <col min="4373" max="4373" width="6.3984375" customWidth="1"/>
    <col min="4374" max="4375" width="5.73046875" customWidth="1"/>
    <col min="4376" max="4383" width="0" hidden="1" customWidth="1"/>
    <col min="4384" max="4384" width="9.1328125" customWidth="1"/>
    <col min="4385" max="4386" width="0" hidden="1" customWidth="1"/>
    <col min="4609" max="4609" width="3.73046875" customWidth="1"/>
    <col min="4610" max="4611" width="4.73046875" customWidth="1"/>
    <col min="4612" max="4612" width="0" hidden="1" customWidth="1"/>
    <col min="4613" max="4613" width="14.1328125" customWidth="1"/>
    <col min="4614" max="4614" width="12.1328125" customWidth="1"/>
    <col min="4615" max="4615" width="8.1328125" customWidth="1"/>
    <col min="4616" max="4616" width="9.265625" customWidth="1"/>
    <col min="4617" max="4617" width="6" customWidth="1"/>
    <col min="4618" max="4618" width="7.1328125" customWidth="1"/>
    <col min="4619" max="4624" width="6.3984375" customWidth="1"/>
    <col min="4625" max="4625" width="7.73046875" customWidth="1"/>
    <col min="4626" max="4626" width="6.3984375" customWidth="1"/>
    <col min="4627" max="4628" width="0" hidden="1" customWidth="1"/>
    <col min="4629" max="4629" width="6.3984375" customWidth="1"/>
    <col min="4630" max="4631" width="5.73046875" customWidth="1"/>
    <col min="4632" max="4639" width="0" hidden="1" customWidth="1"/>
    <col min="4640" max="4640" width="9.1328125" customWidth="1"/>
    <col min="4641" max="4642" width="0" hidden="1" customWidth="1"/>
    <col min="4865" max="4865" width="3.73046875" customWidth="1"/>
    <col min="4866" max="4867" width="4.73046875" customWidth="1"/>
    <col min="4868" max="4868" width="0" hidden="1" customWidth="1"/>
    <col min="4869" max="4869" width="14.1328125" customWidth="1"/>
    <col min="4870" max="4870" width="12.1328125" customWidth="1"/>
    <col min="4871" max="4871" width="8.1328125" customWidth="1"/>
    <col min="4872" max="4872" width="9.265625" customWidth="1"/>
    <col min="4873" max="4873" width="6" customWidth="1"/>
    <col min="4874" max="4874" width="7.1328125" customWidth="1"/>
    <col min="4875" max="4880" width="6.3984375" customWidth="1"/>
    <col min="4881" max="4881" width="7.73046875" customWidth="1"/>
    <col min="4882" max="4882" width="6.3984375" customWidth="1"/>
    <col min="4883" max="4884" width="0" hidden="1" customWidth="1"/>
    <col min="4885" max="4885" width="6.3984375" customWidth="1"/>
    <col min="4886" max="4887" width="5.73046875" customWidth="1"/>
    <col min="4888" max="4895" width="0" hidden="1" customWidth="1"/>
    <col min="4896" max="4896" width="9.1328125" customWidth="1"/>
    <col min="4897" max="4898" width="0" hidden="1" customWidth="1"/>
    <col min="5121" max="5121" width="3.73046875" customWidth="1"/>
    <col min="5122" max="5123" width="4.73046875" customWidth="1"/>
    <col min="5124" max="5124" width="0" hidden="1" customWidth="1"/>
    <col min="5125" max="5125" width="14.1328125" customWidth="1"/>
    <col min="5126" max="5126" width="12.1328125" customWidth="1"/>
    <col min="5127" max="5127" width="8.1328125" customWidth="1"/>
    <col min="5128" max="5128" width="9.265625" customWidth="1"/>
    <col min="5129" max="5129" width="6" customWidth="1"/>
    <col min="5130" max="5130" width="7.1328125" customWidth="1"/>
    <col min="5131" max="5136" width="6.3984375" customWidth="1"/>
    <col min="5137" max="5137" width="7.73046875" customWidth="1"/>
    <col min="5138" max="5138" width="6.3984375" customWidth="1"/>
    <col min="5139" max="5140" width="0" hidden="1" customWidth="1"/>
    <col min="5141" max="5141" width="6.3984375" customWidth="1"/>
    <col min="5142" max="5143" width="5.73046875" customWidth="1"/>
    <col min="5144" max="5151" width="0" hidden="1" customWidth="1"/>
    <col min="5152" max="5152" width="9.1328125" customWidth="1"/>
    <col min="5153" max="5154" width="0" hidden="1" customWidth="1"/>
    <col min="5377" max="5377" width="3.73046875" customWidth="1"/>
    <col min="5378" max="5379" width="4.73046875" customWidth="1"/>
    <col min="5380" max="5380" width="0" hidden="1" customWidth="1"/>
    <col min="5381" max="5381" width="14.1328125" customWidth="1"/>
    <col min="5382" max="5382" width="12.1328125" customWidth="1"/>
    <col min="5383" max="5383" width="8.1328125" customWidth="1"/>
    <col min="5384" max="5384" width="9.265625" customWidth="1"/>
    <col min="5385" max="5385" width="6" customWidth="1"/>
    <col min="5386" max="5386" width="7.1328125" customWidth="1"/>
    <col min="5387" max="5392" width="6.3984375" customWidth="1"/>
    <col min="5393" max="5393" width="7.73046875" customWidth="1"/>
    <col min="5394" max="5394" width="6.3984375" customWidth="1"/>
    <col min="5395" max="5396" width="0" hidden="1" customWidth="1"/>
    <col min="5397" max="5397" width="6.3984375" customWidth="1"/>
    <col min="5398" max="5399" width="5.73046875" customWidth="1"/>
    <col min="5400" max="5407" width="0" hidden="1" customWidth="1"/>
    <col min="5408" max="5408" width="9.1328125" customWidth="1"/>
    <col min="5409" max="5410" width="0" hidden="1" customWidth="1"/>
    <col min="5633" max="5633" width="3.73046875" customWidth="1"/>
    <col min="5634" max="5635" width="4.73046875" customWidth="1"/>
    <col min="5636" max="5636" width="0" hidden="1" customWidth="1"/>
    <col min="5637" max="5637" width="14.1328125" customWidth="1"/>
    <col min="5638" max="5638" width="12.1328125" customWidth="1"/>
    <col min="5639" max="5639" width="8.1328125" customWidth="1"/>
    <col min="5640" max="5640" width="9.265625" customWidth="1"/>
    <col min="5641" max="5641" width="6" customWidth="1"/>
    <col min="5642" max="5642" width="7.1328125" customWidth="1"/>
    <col min="5643" max="5648" width="6.3984375" customWidth="1"/>
    <col min="5649" max="5649" width="7.73046875" customWidth="1"/>
    <col min="5650" max="5650" width="6.3984375" customWidth="1"/>
    <col min="5651" max="5652" width="0" hidden="1" customWidth="1"/>
    <col min="5653" max="5653" width="6.3984375" customWidth="1"/>
    <col min="5654" max="5655" width="5.73046875" customWidth="1"/>
    <col min="5656" max="5663" width="0" hidden="1" customWidth="1"/>
    <col min="5664" max="5664" width="9.1328125" customWidth="1"/>
    <col min="5665" max="5666" width="0" hidden="1" customWidth="1"/>
    <col min="5889" max="5889" width="3.73046875" customWidth="1"/>
    <col min="5890" max="5891" width="4.73046875" customWidth="1"/>
    <col min="5892" max="5892" width="0" hidden="1" customWidth="1"/>
    <col min="5893" max="5893" width="14.1328125" customWidth="1"/>
    <col min="5894" max="5894" width="12.1328125" customWidth="1"/>
    <col min="5895" max="5895" width="8.1328125" customWidth="1"/>
    <col min="5896" max="5896" width="9.265625" customWidth="1"/>
    <col min="5897" max="5897" width="6" customWidth="1"/>
    <col min="5898" max="5898" width="7.1328125" customWidth="1"/>
    <col min="5899" max="5904" width="6.3984375" customWidth="1"/>
    <col min="5905" max="5905" width="7.73046875" customWidth="1"/>
    <col min="5906" max="5906" width="6.3984375" customWidth="1"/>
    <col min="5907" max="5908" width="0" hidden="1" customWidth="1"/>
    <col min="5909" max="5909" width="6.3984375" customWidth="1"/>
    <col min="5910" max="5911" width="5.73046875" customWidth="1"/>
    <col min="5912" max="5919" width="0" hidden="1" customWidth="1"/>
    <col min="5920" max="5920" width="9.1328125" customWidth="1"/>
    <col min="5921" max="5922" width="0" hidden="1" customWidth="1"/>
    <col min="6145" max="6145" width="3.73046875" customWidth="1"/>
    <col min="6146" max="6147" width="4.73046875" customWidth="1"/>
    <col min="6148" max="6148" width="0" hidden="1" customWidth="1"/>
    <col min="6149" max="6149" width="14.1328125" customWidth="1"/>
    <col min="6150" max="6150" width="12.1328125" customWidth="1"/>
    <col min="6151" max="6151" width="8.1328125" customWidth="1"/>
    <col min="6152" max="6152" width="9.265625" customWidth="1"/>
    <col min="6153" max="6153" width="6" customWidth="1"/>
    <col min="6154" max="6154" width="7.1328125" customWidth="1"/>
    <col min="6155" max="6160" width="6.3984375" customWidth="1"/>
    <col min="6161" max="6161" width="7.73046875" customWidth="1"/>
    <col min="6162" max="6162" width="6.3984375" customWidth="1"/>
    <col min="6163" max="6164" width="0" hidden="1" customWidth="1"/>
    <col min="6165" max="6165" width="6.3984375" customWidth="1"/>
    <col min="6166" max="6167" width="5.73046875" customWidth="1"/>
    <col min="6168" max="6175" width="0" hidden="1" customWidth="1"/>
    <col min="6176" max="6176" width="9.1328125" customWidth="1"/>
    <col min="6177" max="6178" width="0" hidden="1" customWidth="1"/>
    <col min="6401" max="6401" width="3.73046875" customWidth="1"/>
    <col min="6402" max="6403" width="4.73046875" customWidth="1"/>
    <col min="6404" max="6404" width="0" hidden="1" customWidth="1"/>
    <col min="6405" max="6405" width="14.1328125" customWidth="1"/>
    <col min="6406" max="6406" width="12.1328125" customWidth="1"/>
    <col min="6407" max="6407" width="8.1328125" customWidth="1"/>
    <col min="6408" max="6408" width="9.265625" customWidth="1"/>
    <col min="6409" max="6409" width="6" customWidth="1"/>
    <col min="6410" max="6410" width="7.1328125" customWidth="1"/>
    <col min="6411" max="6416" width="6.3984375" customWidth="1"/>
    <col min="6417" max="6417" width="7.73046875" customWidth="1"/>
    <col min="6418" max="6418" width="6.3984375" customWidth="1"/>
    <col min="6419" max="6420" width="0" hidden="1" customWidth="1"/>
    <col min="6421" max="6421" width="6.3984375" customWidth="1"/>
    <col min="6422" max="6423" width="5.73046875" customWidth="1"/>
    <col min="6424" max="6431" width="0" hidden="1" customWidth="1"/>
    <col min="6432" max="6432" width="9.1328125" customWidth="1"/>
    <col min="6433" max="6434" width="0" hidden="1" customWidth="1"/>
    <col min="6657" max="6657" width="3.73046875" customWidth="1"/>
    <col min="6658" max="6659" width="4.73046875" customWidth="1"/>
    <col min="6660" max="6660" width="0" hidden="1" customWidth="1"/>
    <col min="6661" max="6661" width="14.1328125" customWidth="1"/>
    <col min="6662" max="6662" width="12.1328125" customWidth="1"/>
    <col min="6663" max="6663" width="8.1328125" customWidth="1"/>
    <col min="6664" max="6664" width="9.265625" customWidth="1"/>
    <col min="6665" max="6665" width="6" customWidth="1"/>
    <col min="6666" max="6666" width="7.1328125" customWidth="1"/>
    <col min="6667" max="6672" width="6.3984375" customWidth="1"/>
    <col min="6673" max="6673" width="7.73046875" customWidth="1"/>
    <col min="6674" max="6674" width="6.3984375" customWidth="1"/>
    <col min="6675" max="6676" width="0" hidden="1" customWidth="1"/>
    <col min="6677" max="6677" width="6.3984375" customWidth="1"/>
    <col min="6678" max="6679" width="5.73046875" customWidth="1"/>
    <col min="6680" max="6687" width="0" hidden="1" customWidth="1"/>
    <col min="6688" max="6688" width="9.1328125" customWidth="1"/>
    <col min="6689" max="6690" width="0" hidden="1" customWidth="1"/>
    <col min="6913" max="6913" width="3.73046875" customWidth="1"/>
    <col min="6914" max="6915" width="4.73046875" customWidth="1"/>
    <col min="6916" max="6916" width="0" hidden="1" customWidth="1"/>
    <col min="6917" max="6917" width="14.1328125" customWidth="1"/>
    <col min="6918" max="6918" width="12.1328125" customWidth="1"/>
    <col min="6919" max="6919" width="8.1328125" customWidth="1"/>
    <col min="6920" max="6920" width="9.265625" customWidth="1"/>
    <col min="6921" max="6921" width="6" customWidth="1"/>
    <col min="6922" max="6922" width="7.1328125" customWidth="1"/>
    <col min="6923" max="6928" width="6.3984375" customWidth="1"/>
    <col min="6929" max="6929" width="7.73046875" customWidth="1"/>
    <col min="6930" max="6930" width="6.3984375" customWidth="1"/>
    <col min="6931" max="6932" width="0" hidden="1" customWidth="1"/>
    <col min="6933" max="6933" width="6.3984375" customWidth="1"/>
    <col min="6934" max="6935" width="5.73046875" customWidth="1"/>
    <col min="6936" max="6943" width="0" hidden="1" customWidth="1"/>
    <col min="6944" max="6944" width="9.1328125" customWidth="1"/>
    <col min="6945" max="6946" width="0" hidden="1" customWidth="1"/>
    <col min="7169" max="7169" width="3.73046875" customWidth="1"/>
    <col min="7170" max="7171" width="4.73046875" customWidth="1"/>
    <col min="7172" max="7172" width="0" hidden="1" customWidth="1"/>
    <col min="7173" max="7173" width="14.1328125" customWidth="1"/>
    <col min="7174" max="7174" width="12.1328125" customWidth="1"/>
    <col min="7175" max="7175" width="8.1328125" customWidth="1"/>
    <col min="7176" max="7176" width="9.265625" customWidth="1"/>
    <col min="7177" max="7177" width="6" customWidth="1"/>
    <col min="7178" max="7178" width="7.1328125" customWidth="1"/>
    <col min="7179" max="7184" width="6.3984375" customWidth="1"/>
    <col min="7185" max="7185" width="7.73046875" customWidth="1"/>
    <col min="7186" max="7186" width="6.3984375" customWidth="1"/>
    <col min="7187" max="7188" width="0" hidden="1" customWidth="1"/>
    <col min="7189" max="7189" width="6.3984375" customWidth="1"/>
    <col min="7190" max="7191" width="5.73046875" customWidth="1"/>
    <col min="7192" max="7199" width="0" hidden="1" customWidth="1"/>
    <col min="7200" max="7200" width="9.1328125" customWidth="1"/>
    <col min="7201" max="7202" width="0" hidden="1" customWidth="1"/>
    <col min="7425" max="7425" width="3.73046875" customWidth="1"/>
    <col min="7426" max="7427" width="4.73046875" customWidth="1"/>
    <col min="7428" max="7428" width="0" hidden="1" customWidth="1"/>
    <col min="7429" max="7429" width="14.1328125" customWidth="1"/>
    <col min="7430" max="7430" width="12.1328125" customWidth="1"/>
    <col min="7431" max="7431" width="8.1328125" customWidth="1"/>
    <col min="7432" max="7432" width="9.265625" customWidth="1"/>
    <col min="7433" max="7433" width="6" customWidth="1"/>
    <col min="7434" max="7434" width="7.1328125" customWidth="1"/>
    <col min="7435" max="7440" width="6.3984375" customWidth="1"/>
    <col min="7441" max="7441" width="7.73046875" customWidth="1"/>
    <col min="7442" max="7442" width="6.3984375" customWidth="1"/>
    <col min="7443" max="7444" width="0" hidden="1" customWidth="1"/>
    <col min="7445" max="7445" width="6.3984375" customWidth="1"/>
    <col min="7446" max="7447" width="5.73046875" customWidth="1"/>
    <col min="7448" max="7455" width="0" hidden="1" customWidth="1"/>
    <col min="7456" max="7456" width="9.1328125" customWidth="1"/>
    <col min="7457" max="7458" width="0" hidden="1" customWidth="1"/>
    <col min="7681" max="7681" width="3.73046875" customWidth="1"/>
    <col min="7682" max="7683" width="4.73046875" customWidth="1"/>
    <col min="7684" max="7684" width="0" hidden="1" customWidth="1"/>
    <col min="7685" max="7685" width="14.1328125" customWidth="1"/>
    <col min="7686" max="7686" width="12.1328125" customWidth="1"/>
    <col min="7687" max="7687" width="8.1328125" customWidth="1"/>
    <col min="7688" max="7688" width="9.265625" customWidth="1"/>
    <col min="7689" max="7689" width="6" customWidth="1"/>
    <col min="7690" max="7690" width="7.1328125" customWidth="1"/>
    <col min="7691" max="7696" width="6.3984375" customWidth="1"/>
    <col min="7697" max="7697" width="7.73046875" customWidth="1"/>
    <col min="7698" max="7698" width="6.3984375" customWidth="1"/>
    <col min="7699" max="7700" width="0" hidden="1" customWidth="1"/>
    <col min="7701" max="7701" width="6.3984375" customWidth="1"/>
    <col min="7702" max="7703" width="5.73046875" customWidth="1"/>
    <col min="7704" max="7711" width="0" hidden="1" customWidth="1"/>
    <col min="7712" max="7712" width="9.1328125" customWidth="1"/>
    <col min="7713" max="7714" width="0" hidden="1" customWidth="1"/>
    <col min="7937" max="7937" width="3.73046875" customWidth="1"/>
    <col min="7938" max="7939" width="4.73046875" customWidth="1"/>
    <col min="7940" max="7940" width="0" hidden="1" customWidth="1"/>
    <col min="7941" max="7941" width="14.1328125" customWidth="1"/>
    <col min="7942" max="7942" width="12.1328125" customWidth="1"/>
    <col min="7943" max="7943" width="8.1328125" customWidth="1"/>
    <col min="7944" max="7944" width="9.265625" customWidth="1"/>
    <col min="7945" max="7945" width="6" customWidth="1"/>
    <col min="7946" max="7946" width="7.1328125" customWidth="1"/>
    <col min="7947" max="7952" width="6.3984375" customWidth="1"/>
    <col min="7953" max="7953" width="7.73046875" customWidth="1"/>
    <col min="7954" max="7954" width="6.3984375" customWidth="1"/>
    <col min="7955" max="7956" width="0" hidden="1" customWidth="1"/>
    <col min="7957" max="7957" width="6.3984375" customWidth="1"/>
    <col min="7958" max="7959" width="5.73046875" customWidth="1"/>
    <col min="7960" max="7967" width="0" hidden="1" customWidth="1"/>
    <col min="7968" max="7968" width="9.1328125" customWidth="1"/>
    <col min="7969" max="7970" width="0" hidden="1" customWidth="1"/>
    <col min="8193" max="8193" width="3.73046875" customWidth="1"/>
    <col min="8194" max="8195" width="4.73046875" customWidth="1"/>
    <col min="8196" max="8196" width="0" hidden="1" customWidth="1"/>
    <col min="8197" max="8197" width="14.1328125" customWidth="1"/>
    <col min="8198" max="8198" width="12.1328125" customWidth="1"/>
    <col min="8199" max="8199" width="8.1328125" customWidth="1"/>
    <col min="8200" max="8200" width="9.265625" customWidth="1"/>
    <col min="8201" max="8201" width="6" customWidth="1"/>
    <col min="8202" max="8202" width="7.1328125" customWidth="1"/>
    <col min="8203" max="8208" width="6.3984375" customWidth="1"/>
    <col min="8209" max="8209" width="7.73046875" customWidth="1"/>
    <col min="8210" max="8210" width="6.3984375" customWidth="1"/>
    <col min="8211" max="8212" width="0" hidden="1" customWidth="1"/>
    <col min="8213" max="8213" width="6.3984375" customWidth="1"/>
    <col min="8214" max="8215" width="5.73046875" customWidth="1"/>
    <col min="8216" max="8223" width="0" hidden="1" customWidth="1"/>
    <col min="8224" max="8224" width="9.1328125" customWidth="1"/>
    <col min="8225" max="8226" width="0" hidden="1" customWidth="1"/>
    <col min="8449" max="8449" width="3.73046875" customWidth="1"/>
    <col min="8450" max="8451" width="4.73046875" customWidth="1"/>
    <col min="8452" max="8452" width="0" hidden="1" customWidth="1"/>
    <col min="8453" max="8453" width="14.1328125" customWidth="1"/>
    <col min="8454" max="8454" width="12.1328125" customWidth="1"/>
    <col min="8455" max="8455" width="8.1328125" customWidth="1"/>
    <col min="8456" max="8456" width="9.265625" customWidth="1"/>
    <col min="8457" max="8457" width="6" customWidth="1"/>
    <col min="8458" max="8458" width="7.1328125" customWidth="1"/>
    <col min="8459" max="8464" width="6.3984375" customWidth="1"/>
    <col min="8465" max="8465" width="7.73046875" customWidth="1"/>
    <col min="8466" max="8466" width="6.3984375" customWidth="1"/>
    <col min="8467" max="8468" width="0" hidden="1" customWidth="1"/>
    <col min="8469" max="8469" width="6.3984375" customWidth="1"/>
    <col min="8470" max="8471" width="5.73046875" customWidth="1"/>
    <col min="8472" max="8479" width="0" hidden="1" customWidth="1"/>
    <col min="8480" max="8480" width="9.1328125" customWidth="1"/>
    <col min="8481" max="8482" width="0" hidden="1" customWidth="1"/>
    <col min="8705" max="8705" width="3.73046875" customWidth="1"/>
    <col min="8706" max="8707" width="4.73046875" customWidth="1"/>
    <col min="8708" max="8708" width="0" hidden="1" customWidth="1"/>
    <col min="8709" max="8709" width="14.1328125" customWidth="1"/>
    <col min="8710" max="8710" width="12.1328125" customWidth="1"/>
    <col min="8711" max="8711" width="8.1328125" customWidth="1"/>
    <col min="8712" max="8712" width="9.265625" customWidth="1"/>
    <col min="8713" max="8713" width="6" customWidth="1"/>
    <col min="8714" max="8714" width="7.1328125" customWidth="1"/>
    <col min="8715" max="8720" width="6.3984375" customWidth="1"/>
    <col min="8721" max="8721" width="7.73046875" customWidth="1"/>
    <col min="8722" max="8722" width="6.3984375" customWidth="1"/>
    <col min="8723" max="8724" width="0" hidden="1" customWidth="1"/>
    <col min="8725" max="8725" width="6.3984375" customWidth="1"/>
    <col min="8726" max="8727" width="5.73046875" customWidth="1"/>
    <col min="8728" max="8735" width="0" hidden="1" customWidth="1"/>
    <col min="8736" max="8736" width="9.1328125" customWidth="1"/>
    <col min="8737" max="8738" width="0" hidden="1" customWidth="1"/>
    <col min="8961" max="8961" width="3.73046875" customWidth="1"/>
    <col min="8962" max="8963" width="4.73046875" customWidth="1"/>
    <col min="8964" max="8964" width="0" hidden="1" customWidth="1"/>
    <col min="8965" max="8965" width="14.1328125" customWidth="1"/>
    <col min="8966" max="8966" width="12.1328125" customWidth="1"/>
    <col min="8967" max="8967" width="8.1328125" customWidth="1"/>
    <col min="8968" max="8968" width="9.265625" customWidth="1"/>
    <col min="8969" max="8969" width="6" customWidth="1"/>
    <col min="8970" max="8970" width="7.1328125" customWidth="1"/>
    <col min="8971" max="8976" width="6.3984375" customWidth="1"/>
    <col min="8977" max="8977" width="7.73046875" customWidth="1"/>
    <col min="8978" max="8978" width="6.3984375" customWidth="1"/>
    <col min="8979" max="8980" width="0" hidden="1" customWidth="1"/>
    <col min="8981" max="8981" width="6.3984375" customWidth="1"/>
    <col min="8982" max="8983" width="5.73046875" customWidth="1"/>
    <col min="8984" max="8991" width="0" hidden="1" customWidth="1"/>
    <col min="8992" max="8992" width="9.1328125" customWidth="1"/>
    <col min="8993" max="8994" width="0" hidden="1" customWidth="1"/>
    <col min="9217" max="9217" width="3.73046875" customWidth="1"/>
    <col min="9218" max="9219" width="4.73046875" customWidth="1"/>
    <col min="9220" max="9220" width="0" hidden="1" customWidth="1"/>
    <col min="9221" max="9221" width="14.1328125" customWidth="1"/>
    <col min="9222" max="9222" width="12.1328125" customWidth="1"/>
    <col min="9223" max="9223" width="8.1328125" customWidth="1"/>
    <col min="9224" max="9224" width="9.265625" customWidth="1"/>
    <col min="9225" max="9225" width="6" customWidth="1"/>
    <col min="9226" max="9226" width="7.1328125" customWidth="1"/>
    <col min="9227" max="9232" width="6.3984375" customWidth="1"/>
    <col min="9233" max="9233" width="7.73046875" customWidth="1"/>
    <col min="9234" max="9234" width="6.3984375" customWidth="1"/>
    <col min="9235" max="9236" width="0" hidden="1" customWidth="1"/>
    <col min="9237" max="9237" width="6.3984375" customWidth="1"/>
    <col min="9238" max="9239" width="5.73046875" customWidth="1"/>
    <col min="9240" max="9247" width="0" hidden="1" customWidth="1"/>
    <col min="9248" max="9248" width="9.1328125" customWidth="1"/>
    <col min="9249" max="9250" width="0" hidden="1" customWidth="1"/>
    <col min="9473" max="9473" width="3.73046875" customWidth="1"/>
    <col min="9474" max="9475" width="4.73046875" customWidth="1"/>
    <col min="9476" max="9476" width="0" hidden="1" customWidth="1"/>
    <col min="9477" max="9477" width="14.1328125" customWidth="1"/>
    <col min="9478" max="9478" width="12.1328125" customWidth="1"/>
    <col min="9479" max="9479" width="8.1328125" customWidth="1"/>
    <col min="9480" max="9480" width="9.265625" customWidth="1"/>
    <col min="9481" max="9481" width="6" customWidth="1"/>
    <col min="9482" max="9482" width="7.1328125" customWidth="1"/>
    <col min="9483" max="9488" width="6.3984375" customWidth="1"/>
    <col min="9489" max="9489" width="7.73046875" customWidth="1"/>
    <col min="9490" max="9490" width="6.3984375" customWidth="1"/>
    <col min="9491" max="9492" width="0" hidden="1" customWidth="1"/>
    <col min="9493" max="9493" width="6.3984375" customWidth="1"/>
    <col min="9494" max="9495" width="5.73046875" customWidth="1"/>
    <col min="9496" max="9503" width="0" hidden="1" customWidth="1"/>
    <col min="9504" max="9504" width="9.1328125" customWidth="1"/>
    <col min="9505" max="9506" width="0" hidden="1" customWidth="1"/>
    <col min="9729" max="9729" width="3.73046875" customWidth="1"/>
    <col min="9730" max="9731" width="4.73046875" customWidth="1"/>
    <col min="9732" max="9732" width="0" hidden="1" customWidth="1"/>
    <col min="9733" max="9733" width="14.1328125" customWidth="1"/>
    <col min="9734" max="9734" width="12.1328125" customWidth="1"/>
    <col min="9735" max="9735" width="8.1328125" customWidth="1"/>
    <col min="9736" max="9736" width="9.265625" customWidth="1"/>
    <col min="9737" max="9737" width="6" customWidth="1"/>
    <col min="9738" max="9738" width="7.1328125" customWidth="1"/>
    <col min="9739" max="9744" width="6.3984375" customWidth="1"/>
    <col min="9745" max="9745" width="7.73046875" customWidth="1"/>
    <col min="9746" max="9746" width="6.3984375" customWidth="1"/>
    <col min="9747" max="9748" width="0" hidden="1" customWidth="1"/>
    <col min="9749" max="9749" width="6.3984375" customWidth="1"/>
    <col min="9750" max="9751" width="5.73046875" customWidth="1"/>
    <col min="9752" max="9759" width="0" hidden="1" customWidth="1"/>
    <col min="9760" max="9760" width="9.1328125" customWidth="1"/>
    <col min="9761" max="9762" width="0" hidden="1" customWidth="1"/>
    <col min="9985" max="9985" width="3.73046875" customWidth="1"/>
    <col min="9986" max="9987" width="4.73046875" customWidth="1"/>
    <col min="9988" max="9988" width="0" hidden="1" customWidth="1"/>
    <col min="9989" max="9989" width="14.1328125" customWidth="1"/>
    <col min="9990" max="9990" width="12.1328125" customWidth="1"/>
    <col min="9991" max="9991" width="8.1328125" customWidth="1"/>
    <col min="9992" max="9992" width="9.265625" customWidth="1"/>
    <col min="9993" max="9993" width="6" customWidth="1"/>
    <col min="9994" max="9994" width="7.1328125" customWidth="1"/>
    <col min="9995" max="10000" width="6.3984375" customWidth="1"/>
    <col min="10001" max="10001" width="7.73046875" customWidth="1"/>
    <col min="10002" max="10002" width="6.3984375" customWidth="1"/>
    <col min="10003" max="10004" width="0" hidden="1" customWidth="1"/>
    <col min="10005" max="10005" width="6.3984375" customWidth="1"/>
    <col min="10006" max="10007" width="5.73046875" customWidth="1"/>
    <col min="10008" max="10015" width="0" hidden="1" customWidth="1"/>
    <col min="10016" max="10016" width="9.1328125" customWidth="1"/>
    <col min="10017" max="10018" width="0" hidden="1" customWidth="1"/>
    <col min="10241" max="10241" width="3.73046875" customWidth="1"/>
    <col min="10242" max="10243" width="4.73046875" customWidth="1"/>
    <col min="10244" max="10244" width="0" hidden="1" customWidth="1"/>
    <col min="10245" max="10245" width="14.1328125" customWidth="1"/>
    <col min="10246" max="10246" width="12.1328125" customWidth="1"/>
    <col min="10247" max="10247" width="8.1328125" customWidth="1"/>
    <col min="10248" max="10248" width="9.265625" customWidth="1"/>
    <col min="10249" max="10249" width="6" customWidth="1"/>
    <col min="10250" max="10250" width="7.1328125" customWidth="1"/>
    <col min="10251" max="10256" width="6.3984375" customWidth="1"/>
    <col min="10257" max="10257" width="7.73046875" customWidth="1"/>
    <col min="10258" max="10258" width="6.3984375" customWidth="1"/>
    <col min="10259" max="10260" width="0" hidden="1" customWidth="1"/>
    <col min="10261" max="10261" width="6.3984375" customWidth="1"/>
    <col min="10262" max="10263" width="5.73046875" customWidth="1"/>
    <col min="10264" max="10271" width="0" hidden="1" customWidth="1"/>
    <col min="10272" max="10272" width="9.1328125" customWidth="1"/>
    <col min="10273" max="10274" width="0" hidden="1" customWidth="1"/>
    <col min="10497" max="10497" width="3.73046875" customWidth="1"/>
    <col min="10498" max="10499" width="4.73046875" customWidth="1"/>
    <col min="10500" max="10500" width="0" hidden="1" customWidth="1"/>
    <col min="10501" max="10501" width="14.1328125" customWidth="1"/>
    <col min="10502" max="10502" width="12.1328125" customWidth="1"/>
    <col min="10503" max="10503" width="8.1328125" customWidth="1"/>
    <col min="10504" max="10504" width="9.265625" customWidth="1"/>
    <col min="10505" max="10505" width="6" customWidth="1"/>
    <col min="10506" max="10506" width="7.1328125" customWidth="1"/>
    <col min="10507" max="10512" width="6.3984375" customWidth="1"/>
    <col min="10513" max="10513" width="7.73046875" customWidth="1"/>
    <col min="10514" max="10514" width="6.3984375" customWidth="1"/>
    <col min="10515" max="10516" width="0" hidden="1" customWidth="1"/>
    <col min="10517" max="10517" width="6.3984375" customWidth="1"/>
    <col min="10518" max="10519" width="5.73046875" customWidth="1"/>
    <col min="10520" max="10527" width="0" hidden="1" customWidth="1"/>
    <col min="10528" max="10528" width="9.1328125" customWidth="1"/>
    <col min="10529" max="10530" width="0" hidden="1" customWidth="1"/>
    <col min="10753" max="10753" width="3.73046875" customWidth="1"/>
    <col min="10754" max="10755" width="4.73046875" customWidth="1"/>
    <col min="10756" max="10756" width="0" hidden="1" customWidth="1"/>
    <col min="10757" max="10757" width="14.1328125" customWidth="1"/>
    <col min="10758" max="10758" width="12.1328125" customWidth="1"/>
    <col min="10759" max="10759" width="8.1328125" customWidth="1"/>
    <col min="10760" max="10760" width="9.265625" customWidth="1"/>
    <col min="10761" max="10761" width="6" customWidth="1"/>
    <col min="10762" max="10762" width="7.1328125" customWidth="1"/>
    <col min="10763" max="10768" width="6.3984375" customWidth="1"/>
    <col min="10769" max="10769" width="7.73046875" customWidth="1"/>
    <col min="10770" max="10770" width="6.3984375" customWidth="1"/>
    <col min="10771" max="10772" width="0" hidden="1" customWidth="1"/>
    <col min="10773" max="10773" width="6.3984375" customWidth="1"/>
    <col min="10774" max="10775" width="5.73046875" customWidth="1"/>
    <col min="10776" max="10783" width="0" hidden="1" customWidth="1"/>
    <col min="10784" max="10784" width="9.1328125" customWidth="1"/>
    <col min="10785" max="10786" width="0" hidden="1" customWidth="1"/>
    <col min="11009" max="11009" width="3.73046875" customWidth="1"/>
    <col min="11010" max="11011" width="4.73046875" customWidth="1"/>
    <col min="11012" max="11012" width="0" hidden="1" customWidth="1"/>
    <col min="11013" max="11013" width="14.1328125" customWidth="1"/>
    <col min="11014" max="11014" width="12.1328125" customWidth="1"/>
    <col min="11015" max="11015" width="8.1328125" customWidth="1"/>
    <col min="11016" max="11016" width="9.265625" customWidth="1"/>
    <col min="11017" max="11017" width="6" customWidth="1"/>
    <col min="11018" max="11018" width="7.1328125" customWidth="1"/>
    <col min="11019" max="11024" width="6.3984375" customWidth="1"/>
    <col min="11025" max="11025" width="7.73046875" customWidth="1"/>
    <col min="11026" max="11026" width="6.3984375" customWidth="1"/>
    <col min="11027" max="11028" width="0" hidden="1" customWidth="1"/>
    <col min="11029" max="11029" width="6.3984375" customWidth="1"/>
    <col min="11030" max="11031" width="5.73046875" customWidth="1"/>
    <col min="11032" max="11039" width="0" hidden="1" customWidth="1"/>
    <col min="11040" max="11040" width="9.1328125" customWidth="1"/>
    <col min="11041" max="11042" width="0" hidden="1" customWidth="1"/>
    <col min="11265" max="11265" width="3.73046875" customWidth="1"/>
    <col min="11266" max="11267" width="4.73046875" customWidth="1"/>
    <col min="11268" max="11268" width="0" hidden="1" customWidth="1"/>
    <col min="11269" max="11269" width="14.1328125" customWidth="1"/>
    <col min="11270" max="11270" width="12.1328125" customWidth="1"/>
    <col min="11271" max="11271" width="8.1328125" customWidth="1"/>
    <col min="11272" max="11272" width="9.265625" customWidth="1"/>
    <col min="11273" max="11273" width="6" customWidth="1"/>
    <col min="11274" max="11274" width="7.1328125" customWidth="1"/>
    <col min="11275" max="11280" width="6.3984375" customWidth="1"/>
    <col min="11281" max="11281" width="7.73046875" customWidth="1"/>
    <col min="11282" max="11282" width="6.3984375" customWidth="1"/>
    <col min="11283" max="11284" width="0" hidden="1" customWidth="1"/>
    <col min="11285" max="11285" width="6.3984375" customWidth="1"/>
    <col min="11286" max="11287" width="5.73046875" customWidth="1"/>
    <col min="11288" max="11295" width="0" hidden="1" customWidth="1"/>
    <col min="11296" max="11296" width="9.1328125" customWidth="1"/>
    <col min="11297" max="11298" width="0" hidden="1" customWidth="1"/>
    <col min="11521" max="11521" width="3.73046875" customWidth="1"/>
    <col min="11522" max="11523" width="4.73046875" customWidth="1"/>
    <col min="11524" max="11524" width="0" hidden="1" customWidth="1"/>
    <col min="11525" max="11525" width="14.1328125" customWidth="1"/>
    <col min="11526" max="11526" width="12.1328125" customWidth="1"/>
    <col min="11527" max="11527" width="8.1328125" customWidth="1"/>
    <col min="11528" max="11528" width="9.265625" customWidth="1"/>
    <col min="11529" max="11529" width="6" customWidth="1"/>
    <col min="11530" max="11530" width="7.1328125" customWidth="1"/>
    <col min="11531" max="11536" width="6.3984375" customWidth="1"/>
    <col min="11537" max="11537" width="7.73046875" customWidth="1"/>
    <col min="11538" max="11538" width="6.3984375" customWidth="1"/>
    <col min="11539" max="11540" width="0" hidden="1" customWidth="1"/>
    <col min="11541" max="11541" width="6.3984375" customWidth="1"/>
    <col min="11542" max="11543" width="5.73046875" customWidth="1"/>
    <col min="11544" max="11551" width="0" hidden="1" customWidth="1"/>
    <col min="11552" max="11552" width="9.1328125" customWidth="1"/>
    <col min="11553" max="11554" width="0" hidden="1" customWidth="1"/>
    <col min="11777" max="11777" width="3.73046875" customWidth="1"/>
    <col min="11778" max="11779" width="4.73046875" customWidth="1"/>
    <col min="11780" max="11780" width="0" hidden="1" customWidth="1"/>
    <col min="11781" max="11781" width="14.1328125" customWidth="1"/>
    <col min="11782" max="11782" width="12.1328125" customWidth="1"/>
    <col min="11783" max="11783" width="8.1328125" customWidth="1"/>
    <col min="11784" max="11784" width="9.265625" customWidth="1"/>
    <col min="11785" max="11785" width="6" customWidth="1"/>
    <col min="11786" max="11786" width="7.1328125" customWidth="1"/>
    <col min="11787" max="11792" width="6.3984375" customWidth="1"/>
    <col min="11793" max="11793" width="7.73046875" customWidth="1"/>
    <col min="11794" max="11794" width="6.3984375" customWidth="1"/>
    <col min="11795" max="11796" width="0" hidden="1" customWidth="1"/>
    <col min="11797" max="11797" width="6.3984375" customWidth="1"/>
    <col min="11798" max="11799" width="5.73046875" customWidth="1"/>
    <col min="11800" max="11807" width="0" hidden="1" customWidth="1"/>
    <col min="11808" max="11808" width="9.1328125" customWidth="1"/>
    <col min="11809" max="11810" width="0" hidden="1" customWidth="1"/>
    <col min="12033" max="12033" width="3.73046875" customWidth="1"/>
    <col min="12034" max="12035" width="4.73046875" customWidth="1"/>
    <col min="12036" max="12036" width="0" hidden="1" customWidth="1"/>
    <col min="12037" max="12037" width="14.1328125" customWidth="1"/>
    <col min="12038" max="12038" width="12.1328125" customWidth="1"/>
    <col min="12039" max="12039" width="8.1328125" customWidth="1"/>
    <col min="12040" max="12040" width="9.265625" customWidth="1"/>
    <col min="12041" max="12041" width="6" customWidth="1"/>
    <col min="12042" max="12042" width="7.1328125" customWidth="1"/>
    <col min="12043" max="12048" width="6.3984375" customWidth="1"/>
    <col min="12049" max="12049" width="7.73046875" customWidth="1"/>
    <col min="12050" max="12050" width="6.3984375" customWidth="1"/>
    <col min="12051" max="12052" width="0" hidden="1" customWidth="1"/>
    <col min="12053" max="12053" width="6.3984375" customWidth="1"/>
    <col min="12054" max="12055" width="5.73046875" customWidth="1"/>
    <col min="12056" max="12063" width="0" hidden="1" customWidth="1"/>
    <col min="12064" max="12064" width="9.1328125" customWidth="1"/>
    <col min="12065" max="12066" width="0" hidden="1" customWidth="1"/>
    <col min="12289" max="12289" width="3.73046875" customWidth="1"/>
    <col min="12290" max="12291" width="4.73046875" customWidth="1"/>
    <col min="12292" max="12292" width="0" hidden="1" customWidth="1"/>
    <col min="12293" max="12293" width="14.1328125" customWidth="1"/>
    <col min="12294" max="12294" width="12.1328125" customWidth="1"/>
    <col min="12295" max="12295" width="8.1328125" customWidth="1"/>
    <col min="12296" max="12296" width="9.265625" customWidth="1"/>
    <col min="12297" max="12297" width="6" customWidth="1"/>
    <col min="12298" max="12298" width="7.1328125" customWidth="1"/>
    <col min="12299" max="12304" width="6.3984375" customWidth="1"/>
    <col min="12305" max="12305" width="7.73046875" customWidth="1"/>
    <col min="12306" max="12306" width="6.3984375" customWidth="1"/>
    <col min="12307" max="12308" width="0" hidden="1" customWidth="1"/>
    <col min="12309" max="12309" width="6.3984375" customWidth="1"/>
    <col min="12310" max="12311" width="5.73046875" customWidth="1"/>
    <col min="12312" max="12319" width="0" hidden="1" customWidth="1"/>
    <col min="12320" max="12320" width="9.1328125" customWidth="1"/>
    <col min="12321" max="12322" width="0" hidden="1" customWidth="1"/>
    <col min="12545" max="12545" width="3.73046875" customWidth="1"/>
    <col min="12546" max="12547" width="4.73046875" customWidth="1"/>
    <col min="12548" max="12548" width="0" hidden="1" customWidth="1"/>
    <col min="12549" max="12549" width="14.1328125" customWidth="1"/>
    <col min="12550" max="12550" width="12.1328125" customWidth="1"/>
    <col min="12551" max="12551" width="8.1328125" customWidth="1"/>
    <col min="12552" max="12552" width="9.265625" customWidth="1"/>
    <col min="12553" max="12553" width="6" customWidth="1"/>
    <col min="12554" max="12554" width="7.1328125" customWidth="1"/>
    <col min="12555" max="12560" width="6.3984375" customWidth="1"/>
    <col min="12561" max="12561" width="7.73046875" customWidth="1"/>
    <col min="12562" max="12562" width="6.3984375" customWidth="1"/>
    <col min="12563" max="12564" width="0" hidden="1" customWidth="1"/>
    <col min="12565" max="12565" width="6.3984375" customWidth="1"/>
    <col min="12566" max="12567" width="5.73046875" customWidth="1"/>
    <col min="12568" max="12575" width="0" hidden="1" customWidth="1"/>
    <col min="12576" max="12576" width="9.1328125" customWidth="1"/>
    <col min="12577" max="12578" width="0" hidden="1" customWidth="1"/>
    <col min="12801" max="12801" width="3.73046875" customWidth="1"/>
    <col min="12802" max="12803" width="4.73046875" customWidth="1"/>
    <col min="12804" max="12804" width="0" hidden="1" customWidth="1"/>
    <col min="12805" max="12805" width="14.1328125" customWidth="1"/>
    <col min="12806" max="12806" width="12.1328125" customWidth="1"/>
    <col min="12807" max="12807" width="8.1328125" customWidth="1"/>
    <col min="12808" max="12808" width="9.265625" customWidth="1"/>
    <col min="12809" max="12809" width="6" customWidth="1"/>
    <col min="12810" max="12810" width="7.1328125" customWidth="1"/>
    <col min="12811" max="12816" width="6.3984375" customWidth="1"/>
    <col min="12817" max="12817" width="7.73046875" customWidth="1"/>
    <col min="12818" max="12818" width="6.3984375" customWidth="1"/>
    <col min="12819" max="12820" width="0" hidden="1" customWidth="1"/>
    <col min="12821" max="12821" width="6.3984375" customWidth="1"/>
    <col min="12822" max="12823" width="5.73046875" customWidth="1"/>
    <col min="12824" max="12831" width="0" hidden="1" customWidth="1"/>
    <col min="12832" max="12832" width="9.1328125" customWidth="1"/>
    <col min="12833" max="12834" width="0" hidden="1" customWidth="1"/>
    <col min="13057" max="13057" width="3.73046875" customWidth="1"/>
    <col min="13058" max="13059" width="4.73046875" customWidth="1"/>
    <col min="13060" max="13060" width="0" hidden="1" customWidth="1"/>
    <col min="13061" max="13061" width="14.1328125" customWidth="1"/>
    <col min="13062" max="13062" width="12.1328125" customWidth="1"/>
    <col min="13063" max="13063" width="8.1328125" customWidth="1"/>
    <col min="13064" max="13064" width="9.265625" customWidth="1"/>
    <col min="13065" max="13065" width="6" customWidth="1"/>
    <col min="13066" max="13066" width="7.1328125" customWidth="1"/>
    <col min="13067" max="13072" width="6.3984375" customWidth="1"/>
    <col min="13073" max="13073" width="7.73046875" customWidth="1"/>
    <col min="13074" max="13074" width="6.3984375" customWidth="1"/>
    <col min="13075" max="13076" width="0" hidden="1" customWidth="1"/>
    <col min="13077" max="13077" width="6.3984375" customWidth="1"/>
    <col min="13078" max="13079" width="5.73046875" customWidth="1"/>
    <col min="13080" max="13087" width="0" hidden="1" customWidth="1"/>
    <col min="13088" max="13088" width="9.1328125" customWidth="1"/>
    <col min="13089" max="13090" width="0" hidden="1" customWidth="1"/>
    <col min="13313" max="13313" width="3.73046875" customWidth="1"/>
    <col min="13314" max="13315" width="4.73046875" customWidth="1"/>
    <col min="13316" max="13316" width="0" hidden="1" customWidth="1"/>
    <col min="13317" max="13317" width="14.1328125" customWidth="1"/>
    <col min="13318" max="13318" width="12.1328125" customWidth="1"/>
    <col min="13319" max="13319" width="8.1328125" customWidth="1"/>
    <col min="13320" max="13320" width="9.265625" customWidth="1"/>
    <col min="13321" max="13321" width="6" customWidth="1"/>
    <col min="13322" max="13322" width="7.1328125" customWidth="1"/>
    <col min="13323" max="13328" width="6.3984375" customWidth="1"/>
    <col min="13329" max="13329" width="7.73046875" customWidth="1"/>
    <col min="13330" max="13330" width="6.3984375" customWidth="1"/>
    <col min="13331" max="13332" width="0" hidden="1" customWidth="1"/>
    <col min="13333" max="13333" width="6.3984375" customWidth="1"/>
    <col min="13334" max="13335" width="5.73046875" customWidth="1"/>
    <col min="13336" max="13343" width="0" hidden="1" customWidth="1"/>
    <col min="13344" max="13344" width="9.1328125" customWidth="1"/>
    <col min="13345" max="13346" width="0" hidden="1" customWidth="1"/>
    <col min="13569" max="13569" width="3.73046875" customWidth="1"/>
    <col min="13570" max="13571" width="4.73046875" customWidth="1"/>
    <col min="13572" max="13572" width="0" hidden="1" customWidth="1"/>
    <col min="13573" max="13573" width="14.1328125" customWidth="1"/>
    <col min="13574" max="13574" width="12.1328125" customWidth="1"/>
    <col min="13575" max="13575" width="8.1328125" customWidth="1"/>
    <col min="13576" max="13576" width="9.265625" customWidth="1"/>
    <col min="13577" max="13577" width="6" customWidth="1"/>
    <col min="13578" max="13578" width="7.1328125" customWidth="1"/>
    <col min="13579" max="13584" width="6.3984375" customWidth="1"/>
    <col min="13585" max="13585" width="7.73046875" customWidth="1"/>
    <col min="13586" max="13586" width="6.3984375" customWidth="1"/>
    <col min="13587" max="13588" width="0" hidden="1" customWidth="1"/>
    <col min="13589" max="13589" width="6.3984375" customWidth="1"/>
    <col min="13590" max="13591" width="5.73046875" customWidth="1"/>
    <col min="13592" max="13599" width="0" hidden="1" customWidth="1"/>
    <col min="13600" max="13600" width="9.1328125" customWidth="1"/>
    <col min="13601" max="13602" width="0" hidden="1" customWidth="1"/>
    <col min="13825" max="13825" width="3.73046875" customWidth="1"/>
    <col min="13826" max="13827" width="4.73046875" customWidth="1"/>
    <col min="13828" max="13828" width="0" hidden="1" customWidth="1"/>
    <col min="13829" max="13829" width="14.1328125" customWidth="1"/>
    <col min="13830" max="13830" width="12.1328125" customWidth="1"/>
    <col min="13831" max="13831" width="8.1328125" customWidth="1"/>
    <col min="13832" max="13832" width="9.265625" customWidth="1"/>
    <col min="13833" max="13833" width="6" customWidth="1"/>
    <col min="13834" max="13834" width="7.1328125" customWidth="1"/>
    <col min="13835" max="13840" width="6.3984375" customWidth="1"/>
    <col min="13841" max="13841" width="7.73046875" customWidth="1"/>
    <col min="13842" max="13842" width="6.3984375" customWidth="1"/>
    <col min="13843" max="13844" width="0" hidden="1" customWidth="1"/>
    <col min="13845" max="13845" width="6.3984375" customWidth="1"/>
    <col min="13846" max="13847" width="5.73046875" customWidth="1"/>
    <col min="13848" max="13855" width="0" hidden="1" customWidth="1"/>
    <col min="13856" max="13856" width="9.1328125" customWidth="1"/>
    <col min="13857" max="13858" width="0" hidden="1" customWidth="1"/>
    <col min="14081" max="14081" width="3.73046875" customWidth="1"/>
    <col min="14082" max="14083" width="4.73046875" customWidth="1"/>
    <col min="14084" max="14084" width="0" hidden="1" customWidth="1"/>
    <col min="14085" max="14085" width="14.1328125" customWidth="1"/>
    <col min="14086" max="14086" width="12.1328125" customWidth="1"/>
    <col min="14087" max="14087" width="8.1328125" customWidth="1"/>
    <col min="14088" max="14088" width="9.265625" customWidth="1"/>
    <col min="14089" max="14089" width="6" customWidth="1"/>
    <col min="14090" max="14090" width="7.1328125" customWidth="1"/>
    <col min="14091" max="14096" width="6.3984375" customWidth="1"/>
    <col min="14097" max="14097" width="7.73046875" customWidth="1"/>
    <col min="14098" max="14098" width="6.3984375" customWidth="1"/>
    <col min="14099" max="14100" width="0" hidden="1" customWidth="1"/>
    <col min="14101" max="14101" width="6.3984375" customWidth="1"/>
    <col min="14102" max="14103" width="5.73046875" customWidth="1"/>
    <col min="14104" max="14111" width="0" hidden="1" customWidth="1"/>
    <col min="14112" max="14112" width="9.1328125" customWidth="1"/>
    <col min="14113" max="14114" width="0" hidden="1" customWidth="1"/>
    <col min="14337" max="14337" width="3.73046875" customWidth="1"/>
    <col min="14338" max="14339" width="4.73046875" customWidth="1"/>
    <col min="14340" max="14340" width="0" hidden="1" customWidth="1"/>
    <col min="14341" max="14341" width="14.1328125" customWidth="1"/>
    <col min="14342" max="14342" width="12.1328125" customWidth="1"/>
    <col min="14343" max="14343" width="8.1328125" customWidth="1"/>
    <col min="14344" max="14344" width="9.265625" customWidth="1"/>
    <col min="14345" max="14345" width="6" customWidth="1"/>
    <col min="14346" max="14346" width="7.1328125" customWidth="1"/>
    <col min="14347" max="14352" width="6.3984375" customWidth="1"/>
    <col min="14353" max="14353" width="7.73046875" customWidth="1"/>
    <col min="14354" max="14354" width="6.3984375" customWidth="1"/>
    <col min="14355" max="14356" width="0" hidden="1" customWidth="1"/>
    <col min="14357" max="14357" width="6.3984375" customWidth="1"/>
    <col min="14358" max="14359" width="5.73046875" customWidth="1"/>
    <col min="14360" max="14367" width="0" hidden="1" customWidth="1"/>
    <col min="14368" max="14368" width="9.1328125" customWidth="1"/>
    <col min="14369" max="14370" width="0" hidden="1" customWidth="1"/>
    <col min="14593" max="14593" width="3.73046875" customWidth="1"/>
    <col min="14594" max="14595" width="4.73046875" customWidth="1"/>
    <col min="14596" max="14596" width="0" hidden="1" customWidth="1"/>
    <col min="14597" max="14597" width="14.1328125" customWidth="1"/>
    <col min="14598" max="14598" width="12.1328125" customWidth="1"/>
    <col min="14599" max="14599" width="8.1328125" customWidth="1"/>
    <col min="14600" max="14600" width="9.265625" customWidth="1"/>
    <col min="14601" max="14601" width="6" customWidth="1"/>
    <col min="14602" max="14602" width="7.1328125" customWidth="1"/>
    <col min="14603" max="14608" width="6.3984375" customWidth="1"/>
    <col min="14609" max="14609" width="7.73046875" customWidth="1"/>
    <col min="14610" max="14610" width="6.3984375" customWidth="1"/>
    <col min="14611" max="14612" width="0" hidden="1" customWidth="1"/>
    <col min="14613" max="14613" width="6.3984375" customWidth="1"/>
    <col min="14614" max="14615" width="5.73046875" customWidth="1"/>
    <col min="14616" max="14623" width="0" hidden="1" customWidth="1"/>
    <col min="14624" max="14624" width="9.1328125" customWidth="1"/>
    <col min="14625" max="14626" width="0" hidden="1" customWidth="1"/>
    <col min="14849" max="14849" width="3.73046875" customWidth="1"/>
    <col min="14850" max="14851" width="4.73046875" customWidth="1"/>
    <col min="14852" max="14852" width="0" hidden="1" customWidth="1"/>
    <col min="14853" max="14853" width="14.1328125" customWidth="1"/>
    <col min="14854" max="14854" width="12.1328125" customWidth="1"/>
    <col min="14855" max="14855" width="8.1328125" customWidth="1"/>
    <col min="14856" max="14856" width="9.265625" customWidth="1"/>
    <col min="14857" max="14857" width="6" customWidth="1"/>
    <col min="14858" max="14858" width="7.1328125" customWidth="1"/>
    <col min="14859" max="14864" width="6.3984375" customWidth="1"/>
    <col min="14865" max="14865" width="7.73046875" customWidth="1"/>
    <col min="14866" max="14866" width="6.3984375" customWidth="1"/>
    <col min="14867" max="14868" width="0" hidden="1" customWidth="1"/>
    <col min="14869" max="14869" width="6.3984375" customWidth="1"/>
    <col min="14870" max="14871" width="5.73046875" customWidth="1"/>
    <col min="14872" max="14879" width="0" hidden="1" customWidth="1"/>
    <col min="14880" max="14880" width="9.1328125" customWidth="1"/>
    <col min="14881" max="14882" width="0" hidden="1" customWidth="1"/>
    <col min="15105" max="15105" width="3.73046875" customWidth="1"/>
    <col min="15106" max="15107" width="4.73046875" customWidth="1"/>
    <col min="15108" max="15108" width="0" hidden="1" customWidth="1"/>
    <col min="15109" max="15109" width="14.1328125" customWidth="1"/>
    <col min="15110" max="15110" width="12.1328125" customWidth="1"/>
    <col min="15111" max="15111" width="8.1328125" customWidth="1"/>
    <col min="15112" max="15112" width="9.265625" customWidth="1"/>
    <col min="15113" max="15113" width="6" customWidth="1"/>
    <col min="15114" max="15114" width="7.1328125" customWidth="1"/>
    <col min="15115" max="15120" width="6.3984375" customWidth="1"/>
    <col min="15121" max="15121" width="7.73046875" customWidth="1"/>
    <col min="15122" max="15122" width="6.3984375" customWidth="1"/>
    <col min="15123" max="15124" width="0" hidden="1" customWidth="1"/>
    <col min="15125" max="15125" width="6.3984375" customWidth="1"/>
    <col min="15126" max="15127" width="5.73046875" customWidth="1"/>
    <col min="15128" max="15135" width="0" hidden="1" customWidth="1"/>
    <col min="15136" max="15136" width="9.1328125" customWidth="1"/>
    <col min="15137" max="15138" width="0" hidden="1" customWidth="1"/>
    <col min="15361" max="15361" width="3.73046875" customWidth="1"/>
    <col min="15362" max="15363" width="4.73046875" customWidth="1"/>
    <col min="15364" max="15364" width="0" hidden="1" customWidth="1"/>
    <col min="15365" max="15365" width="14.1328125" customWidth="1"/>
    <col min="15366" max="15366" width="12.1328125" customWidth="1"/>
    <col min="15367" max="15367" width="8.1328125" customWidth="1"/>
    <col min="15368" max="15368" width="9.265625" customWidth="1"/>
    <col min="15369" max="15369" width="6" customWidth="1"/>
    <col min="15370" max="15370" width="7.1328125" customWidth="1"/>
    <col min="15371" max="15376" width="6.3984375" customWidth="1"/>
    <col min="15377" max="15377" width="7.73046875" customWidth="1"/>
    <col min="15378" max="15378" width="6.3984375" customWidth="1"/>
    <col min="15379" max="15380" width="0" hidden="1" customWidth="1"/>
    <col min="15381" max="15381" width="6.3984375" customWidth="1"/>
    <col min="15382" max="15383" width="5.73046875" customWidth="1"/>
    <col min="15384" max="15391" width="0" hidden="1" customWidth="1"/>
    <col min="15392" max="15392" width="9.1328125" customWidth="1"/>
    <col min="15393" max="15394" width="0" hidden="1" customWidth="1"/>
    <col min="15617" max="15617" width="3.73046875" customWidth="1"/>
    <col min="15618" max="15619" width="4.73046875" customWidth="1"/>
    <col min="15620" max="15620" width="0" hidden="1" customWidth="1"/>
    <col min="15621" max="15621" width="14.1328125" customWidth="1"/>
    <col min="15622" max="15622" width="12.1328125" customWidth="1"/>
    <col min="15623" max="15623" width="8.1328125" customWidth="1"/>
    <col min="15624" max="15624" width="9.265625" customWidth="1"/>
    <col min="15625" max="15625" width="6" customWidth="1"/>
    <col min="15626" max="15626" width="7.1328125" customWidth="1"/>
    <col min="15627" max="15632" width="6.3984375" customWidth="1"/>
    <col min="15633" max="15633" width="7.73046875" customWidth="1"/>
    <col min="15634" max="15634" width="6.3984375" customWidth="1"/>
    <col min="15635" max="15636" width="0" hidden="1" customWidth="1"/>
    <col min="15637" max="15637" width="6.3984375" customWidth="1"/>
    <col min="15638" max="15639" width="5.73046875" customWidth="1"/>
    <col min="15640" max="15647" width="0" hidden="1" customWidth="1"/>
    <col min="15648" max="15648" width="9.1328125" customWidth="1"/>
    <col min="15649" max="15650" width="0" hidden="1" customWidth="1"/>
    <col min="15873" max="15873" width="3.73046875" customWidth="1"/>
    <col min="15874" max="15875" width="4.73046875" customWidth="1"/>
    <col min="15876" max="15876" width="0" hidden="1" customWidth="1"/>
    <col min="15877" max="15877" width="14.1328125" customWidth="1"/>
    <col min="15878" max="15878" width="12.1328125" customWidth="1"/>
    <col min="15879" max="15879" width="8.1328125" customWidth="1"/>
    <col min="15880" max="15880" width="9.265625" customWidth="1"/>
    <col min="15881" max="15881" width="6" customWidth="1"/>
    <col min="15882" max="15882" width="7.1328125" customWidth="1"/>
    <col min="15883" max="15888" width="6.3984375" customWidth="1"/>
    <col min="15889" max="15889" width="7.73046875" customWidth="1"/>
    <col min="15890" max="15890" width="6.3984375" customWidth="1"/>
    <col min="15891" max="15892" width="0" hidden="1" customWidth="1"/>
    <col min="15893" max="15893" width="6.3984375" customWidth="1"/>
    <col min="15894" max="15895" width="5.73046875" customWidth="1"/>
    <col min="15896" max="15903" width="0" hidden="1" customWidth="1"/>
    <col min="15904" max="15904" width="9.1328125" customWidth="1"/>
    <col min="15905" max="15906" width="0" hidden="1" customWidth="1"/>
    <col min="16129" max="16129" width="3.73046875" customWidth="1"/>
    <col min="16130" max="16131" width="4.73046875" customWidth="1"/>
    <col min="16132" max="16132" width="0" hidden="1" customWidth="1"/>
    <col min="16133" max="16133" width="14.1328125" customWidth="1"/>
    <col min="16134" max="16134" width="12.1328125" customWidth="1"/>
    <col min="16135" max="16135" width="8.1328125" customWidth="1"/>
    <col min="16136" max="16136" width="9.265625" customWidth="1"/>
    <col min="16137" max="16137" width="6" customWidth="1"/>
    <col min="16138" max="16138" width="7.1328125" customWidth="1"/>
    <col min="16139" max="16144" width="6.3984375" customWidth="1"/>
    <col min="16145" max="16145" width="7.73046875" customWidth="1"/>
    <col min="16146" max="16146" width="6.3984375" customWidth="1"/>
    <col min="16147" max="16148" width="0" hidden="1" customWidth="1"/>
    <col min="16149" max="16149" width="6.3984375" customWidth="1"/>
    <col min="16150" max="16151" width="5.73046875" customWidth="1"/>
    <col min="16152" max="16159" width="0" hidden="1" customWidth="1"/>
    <col min="16160" max="16160" width="9.1328125" customWidth="1"/>
    <col min="16161" max="16162" width="0" hidden="1" customWidth="1"/>
  </cols>
  <sheetData>
    <row r="1" spans="1:37" hidden="1">
      <c r="A1" t="s">
        <v>598</v>
      </c>
      <c r="B1" s="4" t="s">
        <v>599</v>
      </c>
      <c r="C1" s="4" t="s">
        <v>600</v>
      </c>
      <c r="D1" s="4" t="s">
        <v>601</v>
      </c>
      <c r="E1" s="4" t="s">
        <v>602</v>
      </c>
      <c r="F1" s="4" t="s">
        <v>603</v>
      </c>
      <c r="G1" s="4" t="s">
        <v>582</v>
      </c>
      <c r="H1" s="4" t="s">
        <v>175</v>
      </c>
      <c r="I1" s="4" t="s">
        <v>39</v>
      </c>
      <c r="J1" s="4" t="s">
        <v>604</v>
      </c>
      <c r="K1" s="4" t="s">
        <v>605</v>
      </c>
      <c r="L1" s="4" t="s">
        <v>606</v>
      </c>
      <c r="AB1" s="3" t="s">
        <v>607</v>
      </c>
      <c r="AC1" s="3" t="s">
        <v>608</v>
      </c>
    </row>
    <row r="2" spans="1:37" s="13" customFormat="1" ht="30.4">
      <c r="B2" s="131" t="s">
        <v>29</v>
      </c>
      <c r="C2" s="10"/>
      <c r="D2" s="10"/>
      <c r="E2" s="11"/>
      <c r="F2" s="16"/>
      <c r="G2" s="17" t="str">
        <f>Címlap!B3</f>
        <v>27. Herend Cup</v>
      </c>
      <c r="H2" s="20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9" t="s">
        <v>597</v>
      </c>
      <c r="V2" s="12"/>
      <c r="W2" s="12"/>
      <c r="Y2" s="14"/>
      <c r="Z2" s="10"/>
      <c r="AB2" s="15"/>
      <c r="AC2" s="28" t="s">
        <v>38</v>
      </c>
      <c r="AD2" s="137"/>
      <c r="AE2" s="27"/>
      <c r="AF2" s="27"/>
      <c r="AG2" s="27" t="s">
        <v>39</v>
      </c>
      <c r="AH2" s="137" t="b">
        <v>1</v>
      </c>
      <c r="AI2" s="29"/>
      <c r="AJ2" s="29"/>
    </row>
    <row r="3" spans="1:37" ht="15" customHeight="1" thickBot="1">
      <c r="A3" s="39"/>
      <c r="B3" s="40"/>
      <c r="C3" s="40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42"/>
      <c r="Q3" s="39"/>
      <c r="R3" s="39"/>
      <c r="S3" s="39"/>
      <c r="T3" s="39"/>
      <c r="U3" s="43"/>
      <c r="V3" s="44"/>
      <c r="W3" s="44"/>
      <c r="X3" s="44"/>
      <c r="Y3" s="45"/>
      <c r="Z3" s="41"/>
      <c r="AA3" s="44"/>
      <c r="AB3" s="46"/>
      <c r="AC3" s="46"/>
      <c r="AD3" s="41"/>
      <c r="AE3" s="41"/>
      <c r="AF3" s="41"/>
      <c r="AG3" s="41"/>
      <c r="AH3" s="47"/>
      <c r="AI3" s="39"/>
      <c r="AJ3" s="39"/>
    </row>
    <row r="4" spans="1:37" s="7" customFormat="1" ht="13.5" customHeight="1" thickTop="1" thickBot="1">
      <c r="A4" s="244" t="s">
        <v>596</v>
      </c>
      <c r="B4" s="263" t="s">
        <v>580</v>
      </c>
      <c r="C4" s="264"/>
      <c r="D4" s="265" t="s">
        <v>581</v>
      </c>
      <c r="E4" s="267" t="s">
        <v>17</v>
      </c>
      <c r="F4" s="255" t="s">
        <v>18</v>
      </c>
      <c r="G4" s="173"/>
      <c r="H4" s="255" t="s">
        <v>35</v>
      </c>
      <c r="I4" s="255" t="s">
        <v>583</v>
      </c>
      <c r="J4" s="253" t="s">
        <v>584</v>
      </c>
      <c r="K4" s="255" t="s">
        <v>585</v>
      </c>
      <c r="L4" s="255" t="s">
        <v>377</v>
      </c>
      <c r="M4" s="255" t="s">
        <v>586</v>
      </c>
      <c r="N4" s="269" t="s">
        <v>587</v>
      </c>
      <c r="O4" s="270"/>
      <c r="P4" s="270"/>
      <c r="Q4" s="270"/>
      <c r="R4" s="270"/>
      <c r="S4" s="270"/>
      <c r="T4" s="271"/>
      <c r="U4" s="261" t="s">
        <v>589</v>
      </c>
      <c r="V4" s="253" t="s">
        <v>10</v>
      </c>
      <c r="W4" s="255" t="s">
        <v>11</v>
      </c>
      <c r="X4" s="257" t="s">
        <v>12</v>
      </c>
      <c r="Y4" s="251" t="s">
        <v>588</v>
      </c>
      <c r="Z4" s="251" t="s">
        <v>22</v>
      </c>
      <c r="AA4" s="249" t="s">
        <v>9</v>
      </c>
      <c r="AB4" s="50"/>
      <c r="AC4" s="51" t="s">
        <v>34</v>
      </c>
      <c r="AD4" s="48">
        <f>+COUNTIF(U7:U101,"&gt;0")</f>
        <v>15</v>
      </c>
      <c r="AE4" s="48"/>
      <c r="AF4" s="48"/>
      <c r="AG4" s="48">
        <f>ROUNDUP(AD4/2,0)</f>
        <v>8</v>
      </c>
      <c r="AH4" s="52"/>
      <c r="AI4" s="48"/>
      <c r="AJ4" s="48"/>
      <c r="AK4" s="7" t="s">
        <v>650</v>
      </c>
    </row>
    <row r="5" spans="1:37" s="7" customFormat="1" ht="27" customHeight="1" thickTop="1">
      <c r="A5" s="245"/>
      <c r="B5" s="53" t="s">
        <v>13</v>
      </c>
      <c r="C5" s="54" t="s">
        <v>14</v>
      </c>
      <c r="D5" s="266"/>
      <c r="E5" s="268"/>
      <c r="F5" s="256"/>
      <c r="G5" s="174" t="s">
        <v>582</v>
      </c>
      <c r="H5" s="256"/>
      <c r="I5" s="256"/>
      <c r="J5" s="254"/>
      <c r="K5" s="256"/>
      <c r="L5" s="256"/>
      <c r="M5" s="256"/>
      <c r="N5" s="56">
        <v>1</v>
      </c>
      <c r="O5" s="57">
        <v>2</v>
      </c>
      <c r="P5" s="57">
        <v>3</v>
      </c>
      <c r="Q5" s="57">
        <v>4</v>
      </c>
      <c r="R5" s="58">
        <v>5</v>
      </c>
      <c r="S5" s="57">
        <v>6</v>
      </c>
      <c r="T5" s="59">
        <v>7</v>
      </c>
      <c r="U5" s="262"/>
      <c r="V5" s="254"/>
      <c r="W5" s="256"/>
      <c r="X5" s="258"/>
      <c r="Y5" s="252"/>
      <c r="Z5" s="252"/>
      <c r="AA5" s="250"/>
      <c r="AB5" s="50"/>
      <c r="AC5" s="50"/>
      <c r="AD5" s="247" t="s">
        <v>24</v>
      </c>
      <c r="AE5" s="247" t="s">
        <v>36</v>
      </c>
      <c r="AF5" s="138"/>
      <c r="AG5" s="138" t="s">
        <v>25</v>
      </c>
      <c r="AH5" s="259" t="s">
        <v>9</v>
      </c>
      <c r="AI5" s="48"/>
      <c r="AJ5" s="247" t="s">
        <v>37</v>
      </c>
    </row>
    <row r="6" spans="1:37" s="7" customFormat="1" ht="14.25" customHeight="1" thickBot="1">
      <c r="A6" s="246"/>
      <c r="B6" s="61"/>
      <c r="C6" s="62"/>
      <c r="D6" s="63"/>
      <c r="E6" s="63"/>
      <c r="F6" s="64"/>
      <c r="G6" s="64"/>
      <c r="H6" s="65" t="s">
        <v>590</v>
      </c>
      <c r="I6" s="66"/>
      <c r="J6" s="67"/>
      <c r="K6" s="67"/>
      <c r="L6" s="67"/>
      <c r="M6" s="67"/>
      <c r="N6" s="126">
        <v>240</v>
      </c>
      <c r="O6" s="127">
        <v>120</v>
      </c>
      <c r="P6" s="127">
        <v>120</v>
      </c>
      <c r="Q6" s="127">
        <v>120</v>
      </c>
      <c r="R6" s="128">
        <v>120</v>
      </c>
      <c r="S6" s="129"/>
      <c r="T6" s="130"/>
      <c r="U6" s="111">
        <f t="shared" ref="U6:U22" si="0">SUM(N6:T6)</f>
        <v>720</v>
      </c>
      <c r="V6" s="127"/>
      <c r="W6" s="129"/>
      <c r="X6" s="128"/>
      <c r="Y6" s="68">
        <f>+U6+V6+W6+X6</f>
        <v>720</v>
      </c>
      <c r="Z6" s="69"/>
      <c r="AA6" s="70" t="s">
        <v>15</v>
      </c>
      <c r="AB6" s="50"/>
      <c r="AC6" s="50"/>
      <c r="AD6" s="248"/>
      <c r="AE6" s="248"/>
      <c r="AF6" s="139">
        <f>+COUNTIF(N6:T6,"&gt;0")</f>
        <v>5</v>
      </c>
      <c r="AG6" s="139"/>
      <c r="AH6" s="260"/>
      <c r="AI6" s="48"/>
      <c r="AJ6" s="248"/>
    </row>
    <row r="7" spans="1:37" ht="15" customHeight="1">
      <c r="A7" s="190"/>
      <c r="B7" s="142">
        <f t="shared" ref="B7:B21" si="1">+IF(Y7&gt;0,_xlfn.RANK.EQ(Y7,$Y$7:$Y$101),"")</f>
        <v>1</v>
      </c>
      <c r="C7" s="143">
        <f t="shared" ref="C7:C21" si="2">IF(H7="J",_xlfn.RANK.EQ(AJ7,$AJ$7:$AJ$101),"")</f>
        <v>1</v>
      </c>
      <c r="D7" s="144" t="s">
        <v>576</v>
      </c>
      <c r="E7" s="145" t="s">
        <v>250</v>
      </c>
      <c r="F7" s="146" t="s">
        <v>169</v>
      </c>
      <c r="G7" s="147" t="str">
        <f t="shared" ref="G7:G21" si="3">UPPER(E7)&amp;" "&amp;F7</f>
        <v>PÉK Vilmos</v>
      </c>
      <c r="H7" s="148" t="str">
        <f>+IF(YEAR(Címlap!$B$5)-M7&gt;18,"","J")</f>
        <v>J</v>
      </c>
      <c r="I7" s="112" t="s">
        <v>173</v>
      </c>
      <c r="J7" s="113" t="s">
        <v>16</v>
      </c>
      <c r="K7" s="175" t="s">
        <v>358</v>
      </c>
      <c r="L7" s="112">
        <v>108609</v>
      </c>
      <c r="M7" s="114">
        <v>2005</v>
      </c>
      <c r="N7" s="115">
        <v>232</v>
      </c>
      <c r="O7" s="116">
        <v>120</v>
      </c>
      <c r="P7" s="116">
        <v>114</v>
      </c>
      <c r="Q7" s="116">
        <v>120</v>
      </c>
      <c r="R7" s="117">
        <v>120</v>
      </c>
      <c r="S7" s="116"/>
      <c r="T7" s="118"/>
      <c r="U7" s="149">
        <f t="shared" si="0"/>
        <v>706</v>
      </c>
      <c r="V7" s="122"/>
      <c r="W7" s="123"/>
      <c r="X7" s="124"/>
      <c r="Y7" s="150">
        <f t="shared" ref="Y7:Y70" si="4">+U7+V7+W7+X7</f>
        <v>706</v>
      </c>
      <c r="Z7" s="151">
        <f>IF(AND($AD$4=1,AF7=0),Segédlet!$B$7,+AD7+AG7)</f>
        <v>26</v>
      </c>
      <c r="AA7" s="152">
        <f t="shared" ref="AA7:AA70" si="5">+U7/IF($U$6&gt;450,$U$6,450)</f>
        <v>0.98055555555555551</v>
      </c>
      <c r="AB7" s="50" t="str">
        <f>$B$2</f>
        <v>F1H</v>
      </c>
      <c r="AC7" s="50" t="s">
        <v>609</v>
      </c>
      <c r="AD7" s="41">
        <f>+IF(AND(OR(B7&lt;=$AG$4,U7=$U$6),B7&lt;15),ROUNDUP(AVERAGEIFS(Segédlet!$B$6:$B$19,Segédlet!$A$6:$A$19,"&gt;="&amp;$B7,Segédlet!$A$6:$A$19,"&lt;"&amp;($B7+$AE7)),0),0)</f>
        <v>25</v>
      </c>
      <c r="AE7" s="41">
        <f t="shared" ref="AE7:AE70" si="6">+COUNTIF($B$7:$B$101,B7)</f>
        <v>1</v>
      </c>
      <c r="AF7" s="41">
        <f>+IF(AND(COUNTIF(N7:T7,"&gt;0")=$AF$6,U7&gt;=0.7*$U$6),1,0)</f>
        <v>1</v>
      </c>
      <c r="AG7" s="41">
        <f>+IF(AD7&gt;0,INT(($AD$4-B7)/VLOOKUP($B$2,Segédlet!$A$23:$B$29,2,FALSE)),0)</f>
        <v>1</v>
      </c>
      <c r="AH7" s="47">
        <f t="shared" ref="AH7:AH70" si="7">IF($U7=0,"",$AA7)</f>
        <v>0.98055555555555551</v>
      </c>
      <c r="AI7" s="39"/>
      <c r="AJ7" s="39">
        <f>+IF(H7="J",Y7,0)</f>
        <v>706</v>
      </c>
      <c r="AK7" s="209">
        <f>U7/$U$6</f>
        <v>0.98055555555555551</v>
      </c>
    </row>
    <row r="8" spans="1:37" ht="15" customHeight="1">
      <c r="A8" s="191"/>
      <c r="B8" s="153">
        <f t="shared" si="1"/>
        <v>2</v>
      </c>
      <c r="C8" s="154" t="str">
        <f t="shared" si="2"/>
        <v/>
      </c>
      <c r="D8" s="144" t="s">
        <v>579</v>
      </c>
      <c r="E8" s="145" t="s">
        <v>554</v>
      </c>
      <c r="F8" s="146" t="s">
        <v>162</v>
      </c>
      <c r="G8" s="147" t="str">
        <f t="shared" si="3"/>
        <v>DR.NÉMETH László</v>
      </c>
      <c r="H8" s="148" t="str">
        <f>+IF(YEAR(Címlap!$B$5)-M8&gt;18,"","J")</f>
        <v/>
      </c>
      <c r="I8" s="112" t="s">
        <v>174</v>
      </c>
      <c r="J8" s="113" t="s">
        <v>16</v>
      </c>
      <c r="K8" s="179" t="s">
        <v>565</v>
      </c>
      <c r="L8" s="165" t="s">
        <v>609</v>
      </c>
      <c r="M8" s="114">
        <v>0</v>
      </c>
      <c r="N8" s="120">
        <v>154</v>
      </c>
      <c r="O8" s="116">
        <v>120</v>
      </c>
      <c r="P8" s="116">
        <v>120</v>
      </c>
      <c r="Q8" s="116">
        <v>120</v>
      </c>
      <c r="R8" s="117">
        <v>120</v>
      </c>
      <c r="S8" s="116"/>
      <c r="T8" s="118"/>
      <c r="U8" s="149">
        <f t="shared" si="0"/>
        <v>634</v>
      </c>
      <c r="V8" s="122"/>
      <c r="W8" s="123"/>
      <c r="X8" s="124"/>
      <c r="Y8" s="150">
        <f t="shared" si="4"/>
        <v>634</v>
      </c>
      <c r="Z8" s="155">
        <f t="shared" ref="Z8:Z71" si="8">+AD8+AG8</f>
        <v>21</v>
      </c>
      <c r="AA8" s="152">
        <f t="shared" si="5"/>
        <v>0.88055555555555554</v>
      </c>
      <c r="AB8" s="50" t="str">
        <f t="shared" ref="AB8:AB71" si="9">$B$2</f>
        <v>F1H</v>
      </c>
      <c r="AC8" s="50" t="s">
        <v>609</v>
      </c>
      <c r="AD8" s="41">
        <f>+IF(AND(OR(B8&lt;=$AG$4,U8=$U$6),B8&lt;15),ROUNDUP(AVERAGEIFS(Segédlet!$B$6:$B$19,Segédlet!$A$6:$A$19,"&gt;="&amp;$B8,Segédlet!$A$6:$A$19,"&lt;"&amp;($B8+$AE8)),0),0)</f>
        <v>20</v>
      </c>
      <c r="AE8" s="41">
        <f t="shared" si="6"/>
        <v>1</v>
      </c>
      <c r="AF8" s="41"/>
      <c r="AG8" s="41">
        <f>+IF(AD8&gt;0,INT(($AD$4-B8)/VLOOKUP($B$2,Segédlet!$A$23:$B$29,2,FALSE)),0)</f>
        <v>1</v>
      </c>
      <c r="AH8" s="47">
        <f t="shared" si="7"/>
        <v>0.88055555555555554</v>
      </c>
      <c r="AI8" s="39"/>
      <c r="AJ8" s="39">
        <f t="shared" ref="AJ8:AJ10" si="10">+IF(H8="J",Y8,0)</f>
        <v>0</v>
      </c>
      <c r="AK8" s="209">
        <f t="shared" ref="AK8:AK71" si="11">U8/$U$6</f>
        <v>0.88055555555555554</v>
      </c>
    </row>
    <row r="9" spans="1:37" ht="15" customHeight="1">
      <c r="A9" s="191"/>
      <c r="B9" s="153">
        <f t="shared" si="1"/>
        <v>3</v>
      </c>
      <c r="C9" s="154" t="str">
        <f t="shared" si="2"/>
        <v/>
      </c>
      <c r="D9" s="144" t="s">
        <v>152</v>
      </c>
      <c r="E9" s="145" t="s">
        <v>558</v>
      </c>
      <c r="F9" s="146" t="s">
        <v>167</v>
      </c>
      <c r="G9" s="147" t="str">
        <f t="shared" si="3"/>
        <v>MÓROCZ Péter</v>
      </c>
      <c r="H9" s="148" t="str">
        <f>+IF(YEAR(Címlap!$B$5)-M9&gt;18,"","J")</f>
        <v/>
      </c>
      <c r="I9" s="112" t="s">
        <v>174</v>
      </c>
      <c r="J9" s="113" t="s">
        <v>16</v>
      </c>
      <c r="K9" s="175" t="s">
        <v>568</v>
      </c>
      <c r="L9" s="112" t="s">
        <v>609</v>
      </c>
      <c r="M9" s="114">
        <v>1980</v>
      </c>
      <c r="N9" s="120">
        <v>136</v>
      </c>
      <c r="O9" s="116">
        <v>120</v>
      </c>
      <c r="P9" s="116">
        <v>120</v>
      </c>
      <c r="Q9" s="116">
        <v>120</v>
      </c>
      <c r="R9" s="117">
        <v>120</v>
      </c>
      <c r="S9" s="116"/>
      <c r="T9" s="118"/>
      <c r="U9" s="149">
        <f t="shared" si="0"/>
        <v>616</v>
      </c>
      <c r="V9" s="125"/>
      <c r="W9" s="123"/>
      <c r="X9" s="124"/>
      <c r="Y9" s="150">
        <f t="shared" si="4"/>
        <v>616</v>
      </c>
      <c r="Z9" s="155">
        <f t="shared" si="8"/>
        <v>16</v>
      </c>
      <c r="AA9" s="152">
        <f t="shared" si="5"/>
        <v>0.85555555555555551</v>
      </c>
      <c r="AB9" s="50" t="str">
        <f t="shared" si="9"/>
        <v>F1H</v>
      </c>
      <c r="AC9" s="50" t="s">
        <v>609</v>
      </c>
      <c r="AD9" s="41">
        <f>+IF(AND(OR(B9&lt;=$AG$4,U9=$U$6),B9&lt;15),ROUNDUP(AVERAGEIFS(Segédlet!$B$6:$B$19,Segédlet!$A$6:$A$19,"&gt;="&amp;$B9,Segédlet!$A$6:$A$19,"&lt;"&amp;($B9+$AE9)),0),0)</f>
        <v>15</v>
      </c>
      <c r="AE9" s="41">
        <f t="shared" si="6"/>
        <v>1</v>
      </c>
      <c r="AF9" s="41"/>
      <c r="AG9" s="41">
        <f>+IF(AD9&gt;0,INT(($AD$4-B9)/VLOOKUP($B$2,Segédlet!$A$23:$B$29,2,FALSE)),0)</f>
        <v>1</v>
      </c>
      <c r="AH9" s="47">
        <f t="shared" si="7"/>
        <v>0.85555555555555551</v>
      </c>
      <c r="AI9" s="39"/>
      <c r="AJ9" s="39">
        <f t="shared" si="10"/>
        <v>0</v>
      </c>
      <c r="AK9" s="209">
        <f t="shared" si="11"/>
        <v>0.85555555555555551</v>
      </c>
    </row>
    <row r="10" spans="1:37" ht="15" customHeight="1">
      <c r="A10" s="191"/>
      <c r="B10" s="153">
        <f t="shared" si="1"/>
        <v>4</v>
      </c>
      <c r="C10" s="154" t="str">
        <f t="shared" si="2"/>
        <v/>
      </c>
      <c r="D10" s="144" t="s">
        <v>573</v>
      </c>
      <c r="E10" s="145" t="s">
        <v>553</v>
      </c>
      <c r="F10" s="146" t="s">
        <v>170</v>
      </c>
      <c r="G10" s="147" t="str">
        <f t="shared" si="3"/>
        <v>SELMECI Balázs</v>
      </c>
      <c r="H10" s="148" t="str">
        <f>+IF(YEAR(Címlap!$B$5)-M10&gt;18,"","J")</f>
        <v/>
      </c>
      <c r="I10" s="112" t="s">
        <v>174</v>
      </c>
      <c r="J10" s="113" t="s">
        <v>16</v>
      </c>
      <c r="K10" s="175" t="s">
        <v>562</v>
      </c>
      <c r="L10" s="112">
        <v>81477</v>
      </c>
      <c r="M10" s="114">
        <v>1987</v>
      </c>
      <c r="N10" s="120">
        <v>148</v>
      </c>
      <c r="O10" s="116">
        <v>120</v>
      </c>
      <c r="P10" s="116">
        <v>120</v>
      </c>
      <c r="Q10" s="116">
        <v>107</v>
      </c>
      <c r="R10" s="117">
        <v>120</v>
      </c>
      <c r="S10" s="116"/>
      <c r="T10" s="118"/>
      <c r="U10" s="149">
        <f t="shared" si="0"/>
        <v>615</v>
      </c>
      <c r="V10" s="122"/>
      <c r="W10" s="123"/>
      <c r="X10" s="124"/>
      <c r="Y10" s="150">
        <f t="shared" si="4"/>
        <v>615</v>
      </c>
      <c r="Z10" s="155">
        <f t="shared" si="8"/>
        <v>13</v>
      </c>
      <c r="AA10" s="152">
        <f t="shared" si="5"/>
        <v>0.85416666666666663</v>
      </c>
      <c r="AB10" s="50" t="str">
        <f t="shared" si="9"/>
        <v>F1H</v>
      </c>
      <c r="AC10" s="50" t="s">
        <v>609</v>
      </c>
      <c r="AD10" s="41">
        <f>+IF(AND(OR(B10&lt;=$AG$4,U10=$U$6),B10&lt;15),ROUNDUP(AVERAGEIFS(Segédlet!$B$6:$B$19,Segédlet!$A$6:$A$19,"&gt;="&amp;$B10,Segédlet!$A$6:$A$19,"&lt;"&amp;($B10+$AE10)),0),0)</f>
        <v>12</v>
      </c>
      <c r="AE10" s="41">
        <f t="shared" si="6"/>
        <v>1</v>
      </c>
      <c r="AF10" s="41"/>
      <c r="AG10" s="41">
        <f>+IF(AD10&gt;0,INT(($AD$4-B10)/VLOOKUP($B$2,Segédlet!$A$23:$B$29,2,FALSE)),0)</f>
        <v>1</v>
      </c>
      <c r="AH10" s="47">
        <f t="shared" si="7"/>
        <v>0.85416666666666663</v>
      </c>
      <c r="AI10" s="39"/>
      <c r="AJ10" s="39">
        <f t="shared" si="10"/>
        <v>0</v>
      </c>
      <c r="AK10" s="209">
        <f t="shared" si="11"/>
        <v>0.85416666666666663</v>
      </c>
    </row>
    <row r="11" spans="1:37" ht="15" customHeight="1">
      <c r="A11" s="191"/>
      <c r="B11" s="153">
        <f t="shared" si="1"/>
        <v>5</v>
      </c>
      <c r="C11" s="154" t="str">
        <f t="shared" si="2"/>
        <v/>
      </c>
      <c r="D11" s="144" t="s">
        <v>159</v>
      </c>
      <c r="E11" s="145" t="s">
        <v>557</v>
      </c>
      <c r="F11" s="146" t="s">
        <v>164</v>
      </c>
      <c r="G11" s="147" t="str">
        <f t="shared" si="3"/>
        <v>NÉMETH Gergely</v>
      </c>
      <c r="H11" s="148" t="str">
        <f>+IF(YEAR(Címlap!$B$5)-M11&gt;18,"","J")</f>
        <v/>
      </c>
      <c r="I11" s="112" t="s">
        <v>174</v>
      </c>
      <c r="J11" s="113" t="s">
        <v>16</v>
      </c>
      <c r="K11" s="175" t="s">
        <v>567</v>
      </c>
      <c r="L11" s="112" t="s">
        <v>609</v>
      </c>
      <c r="M11" s="114">
        <v>1981</v>
      </c>
      <c r="N11" s="120">
        <v>182</v>
      </c>
      <c r="O11" s="116">
        <v>120</v>
      </c>
      <c r="P11" s="116">
        <v>57</v>
      </c>
      <c r="Q11" s="116">
        <v>120</v>
      </c>
      <c r="R11" s="117">
        <v>120</v>
      </c>
      <c r="S11" s="116"/>
      <c r="T11" s="118"/>
      <c r="U11" s="149">
        <f t="shared" si="0"/>
        <v>599</v>
      </c>
      <c r="V11" s="122"/>
      <c r="W11" s="123"/>
      <c r="X11" s="124"/>
      <c r="Y11" s="150">
        <f t="shared" si="4"/>
        <v>599</v>
      </c>
      <c r="Z11" s="155">
        <f t="shared" si="8"/>
        <v>11</v>
      </c>
      <c r="AA11" s="152">
        <f t="shared" si="5"/>
        <v>0.83194444444444449</v>
      </c>
      <c r="AB11" s="50" t="str">
        <f t="shared" si="9"/>
        <v>F1H</v>
      </c>
      <c r="AC11" s="50" t="s">
        <v>609</v>
      </c>
      <c r="AD11" s="41">
        <f>+IF(AND(OR(B11&lt;=$AG$4,U11=$U$6),B11&lt;15),ROUNDUP(AVERAGEIFS(Segédlet!$B$6:$B$19,Segédlet!$A$6:$A$19,"&gt;="&amp;$B11,Segédlet!$A$6:$A$19,"&lt;"&amp;($B11+$AE11)),0),0)</f>
        <v>10</v>
      </c>
      <c r="AE11" s="41">
        <f t="shared" si="6"/>
        <v>1</v>
      </c>
      <c r="AF11" s="41"/>
      <c r="AG11" s="41">
        <f>+IF(AD11&gt;0,INT(($AD$4-B11)/VLOOKUP($B$2,Segédlet!$A$23:$B$29,2,FALSE)),0)</f>
        <v>1</v>
      </c>
      <c r="AH11" s="47">
        <f t="shared" si="7"/>
        <v>0.83194444444444449</v>
      </c>
      <c r="AI11" s="39"/>
      <c r="AJ11" s="39">
        <f>+IF(H11="J",Y11,0)</f>
        <v>0</v>
      </c>
      <c r="AK11" s="209">
        <f t="shared" si="11"/>
        <v>0.83194444444444449</v>
      </c>
    </row>
    <row r="12" spans="1:37" ht="15" customHeight="1">
      <c r="A12" s="191"/>
      <c r="B12" s="153">
        <f t="shared" si="1"/>
        <v>6</v>
      </c>
      <c r="C12" s="154" t="str">
        <f t="shared" si="2"/>
        <v/>
      </c>
      <c r="D12" s="144" t="s">
        <v>578</v>
      </c>
      <c r="E12" s="145" t="s">
        <v>251</v>
      </c>
      <c r="F12" s="146" t="s">
        <v>252</v>
      </c>
      <c r="G12" s="147" t="str">
        <f t="shared" si="3"/>
        <v>BOTTYÁN Viktor</v>
      </c>
      <c r="H12" s="148" t="str">
        <f>+IF(YEAR(Címlap!$B$5)-M12&gt;18,"","J")</f>
        <v/>
      </c>
      <c r="I12" s="112" t="s">
        <v>174</v>
      </c>
      <c r="J12" s="113" t="s">
        <v>16</v>
      </c>
      <c r="K12" s="175" t="s">
        <v>359</v>
      </c>
      <c r="L12" s="112">
        <v>84301</v>
      </c>
      <c r="M12" s="114">
        <v>1980</v>
      </c>
      <c r="N12" s="120">
        <v>104</v>
      </c>
      <c r="O12" s="116">
        <v>120</v>
      </c>
      <c r="P12" s="116">
        <v>120</v>
      </c>
      <c r="Q12" s="116">
        <v>120</v>
      </c>
      <c r="R12" s="117">
        <v>120</v>
      </c>
      <c r="S12" s="116"/>
      <c r="T12" s="118"/>
      <c r="U12" s="149">
        <f t="shared" si="0"/>
        <v>584</v>
      </c>
      <c r="V12" s="123"/>
      <c r="W12" s="123"/>
      <c r="X12" s="124"/>
      <c r="Y12" s="150">
        <f t="shared" si="4"/>
        <v>584</v>
      </c>
      <c r="Z12" s="155">
        <f t="shared" si="8"/>
        <v>9</v>
      </c>
      <c r="AA12" s="152">
        <f t="shared" si="5"/>
        <v>0.81111111111111112</v>
      </c>
      <c r="AB12" s="50" t="str">
        <f t="shared" si="9"/>
        <v>F1H</v>
      </c>
      <c r="AC12" s="50" t="s">
        <v>609</v>
      </c>
      <c r="AD12" s="41">
        <f>+IF(AND(OR(B12&lt;=$AG$4,U12=$U$6),B12&lt;15),ROUNDUP(AVERAGEIFS(Segédlet!$B$6:$B$19,Segédlet!$A$6:$A$19,"&gt;="&amp;$B12,Segédlet!$A$6:$A$19,"&lt;"&amp;($B12+$AE12)),0),0)</f>
        <v>9</v>
      </c>
      <c r="AE12" s="41">
        <f t="shared" si="6"/>
        <v>1</v>
      </c>
      <c r="AF12" s="41"/>
      <c r="AG12" s="41">
        <f>+IF(AD12&gt;0,INT(($AD$4-B12)/VLOOKUP($B$2,Segédlet!$A$23:$B$29,2,FALSE)),0)</f>
        <v>0</v>
      </c>
      <c r="AH12" s="47">
        <f t="shared" si="7"/>
        <v>0.81111111111111112</v>
      </c>
      <c r="AI12" s="39"/>
      <c r="AJ12" s="39">
        <f t="shared" ref="AJ12:AJ75" si="12">+IF(H12="J",Y12,0)</f>
        <v>0</v>
      </c>
      <c r="AK12" s="209">
        <f t="shared" si="11"/>
        <v>0.81111111111111112</v>
      </c>
    </row>
    <row r="13" spans="1:37" ht="15" customHeight="1">
      <c r="A13" s="191"/>
      <c r="B13" s="153">
        <f t="shared" si="1"/>
        <v>7</v>
      </c>
      <c r="C13" s="154" t="str">
        <f t="shared" si="2"/>
        <v/>
      </c>
      <c r="D13" s="144" t="s">
        <v>631</v>
      </c>
      <c r="E13" s="145" t="s">
        <v>689</v>
      </c>
      <c r="F13" s="157" t="s">
        <v>166</v>
      </c>
      <c r="G13" s="147" t="str">
        <f t="shared" si="3"/>
        <v>LUDÁNYI István</v>
      </c>
      <c r="H13" s="148" t="str">
        <f>+IF(YEAR(Címlap!$B$5)-M13&gt;18,"","J")</f>
        <v/>
      </c>
      <c r="I13" s="112" t="s">
        <v>173</v>
      </c>
      <c r="J13" s="113" t="s">
        <v>16</v>
      </c>
      <c r="K13" s="179" t="s">
        <v>693</v>
      </c>
      <c r="L13" s="165" t="s">
        <v>609</v>
      </c>
      <c r="M13" s="114"/>
      <c r="N13" s="120">
        <v>139</v>
      </c>
      <c r="O13" s="116">
        <v>120</v>
      </c>
      <c r="P13" s="116">
        <v>104</v>
      </c>
      <c r="Q13" s="116">
        <v>120</v>
      </c>
      <c r="R13" s="117">
        <v>57</v>
      </c>
      <c r="S13" s="116"/>
      <c r="T13" s="118"/>
      <c r="U13" s="149">
        <f t="shared" si="0"/>
        <v>540</v>
      </c>
      <c r="V13" s="123"/>
      <c r="W13" s="123"/>
      <c r="X13" s="124"/>
      <c r="Y13" s="150">
        <f t="shared" si="4"/>
        <v>540</v>
      </c>
      <c r="Z13" s="155">
        <f t="shared" si="8"/>
        <v>8</v>
      </c>
      <c r="AA13" s="152">
        <f t="shared" si="5"/>
        <v>0.75</v>
      </c>
      <c r="AB13" s="50" t="str">
        <f t="shared" si="9"/>
        <v>F1H</v>
      </c>
      <c r="AC13" s="50" t="s">
        <v>609</v>
      </c>
      <c r="AD13" s="41">
        <f>+IF(AND(OR(B13&lt;=$AG$4,U13=$U$6),B13&lt;15),ROUNDUP(AVERAGEIFS(Segédlet!$B$6:$B$19,Segédlet!$A$6:$A$19,"&gt;="&amp;$B13,Segédlet!$A$6:$A$19,"&lt;"&amp;($B13+$AE13)),0),0)</f>
        <v>8</v>
      </c>
      <c r="AE13" s="41">
        <f t="shared" si="6"/>
        <v>1</v>
      </c>
      <c r="AF13" s="41"/>
      <c r="AG13" s="41">
        <f>+IF(AD13&gt;0,INT(($AD$4-B13)/VLOOKUP($B$2,Segédlet!$A$23:$B$29,2,FALSE)),0)</f>
        <v>0</v>
      </c>
      <c r="AH13" s="47">
        <f t="shared" si="7"/>
        <v>0.75</v>
      </c>
      <c r="AI13" s="39"/>
      <c r="AJ13" s="39">
        <f t="shared" si="12"/>
        <v>0</v>
      </c>
      <c r="AK13" s="209">
        <f t="shared" si="11"/>
        <v>0.75</v>
      </c>
    </row>
    <row r="14" spans="1:37" ht="15" customHeight="1">
      <c r="A14" s="191"/>
      <c r="B14" s="153">
        <f t="shared" si="1"/>
        <v>8</v>
      </c>
      <c r="C14" s="154">
        <f t="shared" si="2"/>
        <v>2</v>
      </c>
      <c r="D14" s="144" t="s">
        <v>572</v>
      </c>
      <c r="E14" s="145" t="s">
        <v>552</v>
      </c>
      <c r="F14" s="146" t="s">
        <v>242</v>
      </c>
      <c r="G14" s="147" t="str">
        <f t="shared" si="3"/>
        <v>MÁTICS Dániel</v>
      </c>
      <c r="H14" s="148" t="str">
        <f>+IF(YEAR(Címlap!$B$5)-M14&gt;18,"","J")</f>
        <v>J</v>
      </c>
      <c r="I14" s="112" t="s">
        <v>172</v>
      </c>
      <c r="J14" s="113" t="s">
        <v>16</v>
      </c>
      <c r="K14" s="176" t="s">
        <v>561</v>
      </c>
      <c r="L14" s="119">
        <v>92492</v>
      </c>
      <c r="M14" s="114">
        <v>2002</v>
      </c>
      <c r="N14" s="120">
        <v>171</v>
      </c>
      <c r="O14" s="116">
        <v>64</v>
      </c>
      <c r="P14" s="116">
        <v>76</v>
      </c>
      <c r="Q14" s="116">
        <v>104</v>
      </c>
      <c r="R14" s="117">
        <v>120</v>
      </c>
      <c r="S14" s="116"/>
      <c r="T14" s="118"/>
      <c r="U14" s="149">
        <f t="shared" si="0"/>
        <v>535</v>
      </c>
      <c r="V14" s="123"/>
      <c r="W14" s="123"/>
      <c r="X14" s="124"/>
      <c r="Y14" s="150">
        <f t="shared" si="4"/>
        <v>535</v>
      </c>
      <c r="Z14" s="155">
        <f t="shared" si="8"/>
        <v>7</v>
      </c>
      <c r="AA14" s="152">
        <f t="shared" si="5"/>
        <v>0.74305555555555558</v>
      </c>
      <c r="AB14" s="50" t="str">
        <f t="shared" si="9"/>
        <v>F1H</v>
      </c>
      <c r="AC14" s="50" t="s">
        <v>609</v>
      </c>
      <c r="AD14" s="41">
        <f>+IF(AND(OR(B14&lt;=$AG$4,U14=$U$6),B14&lt;15),ROUNDUP(AVERAGEIFS(Segédlet!$B$6:$B$19,Segédlet!$A$6:$A$19,"&gt;="&amp;$B14,Segédlet!$A$6:$A$19,"&lt;"&amp;($B14+$AE14)),0),0)</f>
        <v>7</v>
      </c>
      <c r="AE14" s="41">
        <f t="shared" si="6"/>
        <v>1</v>
      </c>
      <c r="AF14" s="41"/>
      <c r="AG14" s="41">
        <f>+IF(AD14&gt;0,INT(($AD$4-B14)/VLOOKUP($B$2,Segédlet!$A$23:$B$29,2,FALSE)),0)</f>
        <v>0</v>
      </c>
      <c r="AH14" s="47">
        <f t="shared" si="7"/>
        <v>0.74305555555555558</v>
      </c>
      <c r="AI14" s="39"/>
      <c r="AJ14" s="39">
        <f t="shared" si="12"/>
        <v>535</v>
      </c>
      <c r="AK14" s="209">
        <f t="shared" si="11"/>
        <v>0.74305555555555558</v>
      </c>
    </row>
    <row r="15" spans="1:37" ht="15" customHeight="1">
      <c r="A15" s="191"/>
      <c r="B15" s="153">
        <f t="shared" si="1"/>
        <v>9</v>
      </c>
      <c r="C15" s="154">
        <f t="shared" si="2"/>
        <v>3</v>
      </c>
      <c r="D15" s="144" t="s">
        <v>575</v>
      </c>
      <c r="E15" s="145" t="s">
        <v>249</v>
      </c>
      <c r="F15" s="146" t="s">
        <v>165</v>
      </c>
      <c r="G15" s="147" t="str">
        <f t="shared" si="3"/>
        <v>KERNER Martin Benedek</v>
      </c>
      <c r="H15" s="148" t="str">
        <f>+IF(YEAR(Címlap!$B$5)-M15&gt;18,"","J")</f>
        <v>J</v>
      </c>
      <c r="I15" s="112" t="s">
        <v>173</v>
      </c>
      <c r="J15" s="113" t="s">
        <v>16</v>
      </c>
      <c r="K15" s="179" t="s">
        <v>113</v>
      </c>
      <c r="L15" s="165">
        <v>92488</v>
      </c>
      <c r="M15" s="114">
        <v>2001</v>
      </c>
      <c r="N15" s="120">
        <v>94</v>
      </c>
      <c r="O15" s="116">
        <v>120</v>
      </c>
      <c r="P15" s="116">
        <v>120</v>
      </c>
      <c r="Q15" s="116">
        <v>74</v>
      </c>
      <c r="R15" s="117">
        <v>97</v>
      </c>
      <c r="S15" s="116"/>
      <c r="T15" s="118"/>
      <c r="U15" s="149">
        <f t="shared" si="0"/>
        <v>505</v>
      </c>
      <c r="V15" s="123"/>
      <c r="W15" s="123"/>
      <c r="X15" s="124"/>
      <c r="Y15" s="150">
        <f t="shared" si="4"/>
        <v>505</v>
      </c>
      <c r="Z15" s="155">
        <f t="shared" si="8"/>
        <v>0</v>
      </c>
      <c r="AA15" s="152">
        <f t="shared" si="5"/>
        <v>0.70138888888888884</v>
      </c>
      <c r="AB15" s="50" t="str">
        <f t="shared" si="9"/>
        <v>F1H</v>
      </c>
      <c r="AC15" s="50" t="s">
        <v>609</v>
      </c>
      <c r="AD15" s="41">
        <f>+IF(AND(OR(B15&lt;=$AG$4,U15=$U$6),B15&lt;15),ROUNDUP(AVERAGEIFS(Segédlet!$B$6:$B$19,Segédlet!$A$6:$A$19,"&gt;="&amp;$B15,Segédlet!$A$6:$A$19,"&lt;"&amp;($B15+$AE15)),0),0)</f>
        <v>0</v>
      </c>
      <c r="AE15" s="41">
        <f t="shared" si="6"/>
        <v>1</v>
      </c>
      <c r="AF15" s="41"/>
      <c r="AG15" s="41">
        <f>+IF(AD15&gt;0,INT(($AD$4-B15)/VLOOKUP($B$2,Segédlet!$A$23:$B$29,2,FALSE)),0)</f>
        <v>0</v>
      </c>
      <c r="AH15" s="47">
        <f t="shared" si="7"/>
        <v>0.70138888888888884</v>
      </c>
      <c r="AI15" s="39"/>
      <c r="AJ15" s="39">
        <f t="shared" si="12"/>
        <v>505</v>
      </c>
      <c r="AK15" s="209">
        <f t="shared" si="11"/>
        <v>0.70138888888888884</v>
      </c>
    </row>
    <row r="16" spans="1:37" ht="15" customHeight="1">
      <c r="A16" s="191"/>
      <c r="B16" s="153">
        <f t="shared" si="1"/>
        <v>10</v>
      </c>
      <c r="C16" s="154">
        <f t="shared" si="2"/>
        <v>4</v>
      </c>
      <c r="D16" s="144" t="s">
        <v>153</v>
      </c>
      <c r="E16" s="145" t="s">
        <v>559</v>
      </c>
      <c r="F16" s="146" t="s">
        <v>164</v>
      </c>
      <c r="G16" s="147" t="str">
        <f t="shared" si="3"/>
        <v>FÜRJES Gergely</v>
      </c>
      <c r="H16" s="148" t="str">
        <f>+IF(YEAR(Címlap!$B$5)-M16&gt;18,"","J")</f>
        <v>J</v>
      </c>
      <c r="I16" s="112" t="s">
        <v>173</v>
      </c>
      <c r="J16" s="113" t="s">
        <v>16</v>
      </c>
      <c r="K16" s="176" t="s">
        <v>569</v>
      </c>
      <c r="L16" s="119" t="s">
        <v>609</v>
      </c>
      <c r="M16" s="114">
        <v>2002</v>
      </c>
      <c r="N16" s="120">
        <v>104</v>
      </c>
      <c r="O16" s="116">
        <v>120</v>
      </c>
      <c r="P16" s="116">
        <v>100</v>
      </c>
      <c r="Q16" s="116">
        <v>50</v>
      </c>
      <c r="R16" s="117">
        <v>120</v>
      </c>
      <c r="S16" s="116"/>
      <c r="T16" s="118"/>
      <c r="U16" s="149">
        <f t="shared" si="0"/>
        <v>494</v>
      </c>
      <c r="V16" s="123"/>
      <c r="W16" s="123"/>
      <c r="X16" s="124"/>
      <c r="Y16" s="150">
        <f t="shared" si="4"/>
        <v>494</v>
      </c>
      <c r="Z16" s="155">
        <f t="shared" si="8"/>
        <v>0</v>
      </c>
      <c r="AA16" s="152">
        <f t="shared" si="5"/>
        <v>0.68611111111111112</v>
      </c>
      <c r="AB16" s="50" t="str">
        <f t="shared" si="9"/>
        <v>F1H</v>
      </c>
      <c r="AC16" s="50" t="s">
        <v>609</v>
      </c>
      <c r="AD16" s="41">
        <f>+IF(AND(OR(B16&lt;=$AG$4,U16=$U$6),B16&lt;15),ROUNDUP(AVERAGEIFS(Segédlet!$B$6:$B$19,Segédlet!$A$6:$A$19,"&gt;="&amp;$B16,Segédlet!$A$6:$A$19,"&lt;"&amp;($B16+$AE16)),0),0)</f>
        <v>0</v>
      </c>
      <c r="AE16" s="41">
        <f t="shared" si="6"/>
        <v>1</v>
      </c>
      <c r="AF16" s="41"/>
      <c r="AG16" s="41">
        <f>+IF(AD16&gt;0,INT(($AD$4-B16)/VLOOKUP($B$2,Segédlet!$A$23:$B$29,2,FALSE)),0)</f>
        <v>0</v>
      </c>
      <c r="AH16" s="47">
        <f t="shared" si="7"/>
        <v>0.68611111111111112</v>
      </c>
      <c r="AI16" s="39"/>
      <c r="AJ16" s="39">
        <f t="shared" si="12"/>
        <v>494</v>
      </c>
      <c r="AK16" s="209">
        <f t="shared" si="11"/>
        <v>0.68611111111111112</v>
      </c>
    </row>
    <row r="17" spans="1:37" ht="15.6" customHeight="1">
      <c r="A17" s="191"/>
      <c r="B17" s="153">
        <f t="shared" si="1"/>
        <v>11</v>
      </c>
      <c r="C17" s="154">
        <f t="shared" si="2"/>
        <v>5</v>
      </c>
      <c r="D17" s="144" t="s">
        <v>158</v>
      </c>
      <c r="E17" s="145" t="s">
        <v>560</v>
      </c>
      <c r="F17" s="157" t="s">
        <v>166</v>
      </c>
      <c r="G17" s="147" t="str">
        <f t="shared" si="3"/>
        <v>OPÁLKA István</v>
      </c>
      <c r="H17" s="148" t="str">
        <f>+IF(YEAR(Címlap!$B$5)-M17&gt;18,"","J")</f>
        <v>J</v>
      </c>
      <c r="I17" s="112" t="s">
        <v>172</v>
      </c>
      <c r="J17" s="113" t="s">
        <v>16</v>
      </c>
      <c r="K17" s="175" t="s">
        <v>570</v>
      </c>
      <c r="L17" s="112" t="s">
        <v>609</v>
      </c>
      <c r="M17" s="114">
        <v>2002</v>
      </c>
      <c r="N17" s="120">
        <v>97</v>
      </c>
      <c r="O17" s="116">
        <v>72</v>
      </c>
      <c r="P17" s="116">
        <v>115</v>
      </c>
      <c r="Q17" s="116">
        <v>81</v>
      </c>
      <c r="R17" s="117">
        <v>120</v>
      </c>
      <c r="S17" s="116"/>
      <c r="T17" s="118"/>
      <c r="U17" s="149">
        <f t="shared" si="0"/>
        <v>485</v>
      </c>
      <c r="V17" s="123"/>
      <c r="W17" s="123"/>
      <c r="X17" s="124"/>
      <c r="Y17" s="150">
        <f t="shared" si="4"/>
        <v>485</v>
      </c>
      <c r="Z17" s="155">
        <f t="shared" si="8"/>
        <v>0</v>
      </c>
      <c r="AA17" s="152">
        <f t="shared" si="5"/>
        <v>0.67361111111111116</v>
      </c>
      <c r="AB17" s="50" t="str">
        <f t="shared" si="9"/>
        <v>F1H</v>
      </c>
      <c r="AC17" s="50" t="s">
        <v>609</v>
      </c>
      <c r="AD17" s="41">
        <f>+IF(AND(OR(B17&lt;=$AG$4,U17=$U$6),B17&lt;15),ROUNDUP(AVERAGEIFS(Segédlet!$B$6:$B$19,Segédlet!$A$6:$A$19,"&gt;="&amp;$B17,Segédlet!$A$6:$A$19,"&lt;"&amp;($B17+$AE17)),0),0)</f>
        <v>0</v>
      </c>
      <c r="AE17" s="41">
        <f t="shared" si="6"/>
        <v>1</v>
      </c>
      <c r="AF17" s="41"/>
      <c r="AG17" s="41">
        <f>+IF(AD17&gt;0,INT(($AD$4-B17)/VLOOKUP($B$2,Segédlet!$A$23:$B$29,2,FALSE)),0)</f>
        <v>0</v>
      </c>
      <c r="AH17" s="47">
        <f t="shared" si="7"/>
        <v>0.67361111111111116</v>
      </c>
      <c r="AI17" s="39"/>
      <c r="AJ17" s="39">
        <f t="shared" si="12"/>
        <v>485</v>
      </c>
      <c r="AK17" s="209">
        <f t="shared" si="11"/>
        <v>0.67361111111111116</v>
      </c>
    </row>
    <row r="18" spans="1:37" ht="15" customHeight="1">
      <c r="A18" s="191"/>
      <c r="B18" s="153">
        <f t="shared" si="1"/>
        <v>12</v>
      </c>
      <c r="C18" s="154">
        <f t="shared" si="2"/>
        <v>6</v>
      </c>
      <c r="D18" s="144" t="s">
        <v>574</v>
      </c>
      <c r="E18" s="145" t="s">
        <v>239</v>
      </c>
      <c r="F18" s="146" t="s">
        <v>171</v>
      </c>
      <c r="G18" s="147" t="str">
        <f t="shared" si="3"/>
        <v>GUTI Réka</v>
      </c>
      <c r="H18" s="148" t="str">
        <f>+IF(YEAR(Címlap!$B$5)-M18&gt;18,"","J")</f>
        <v>J</v>
      </c>
      <c r="I18" s="121" t="s">
        <v>173</v>
      </c>
      <c r="J18" s="113" t="s">
        <v>16</v>
      </c>
      <c r="K18" s="177" t="s">
        <v>563</v>
      </c>
      <c r="L18" s="121">
        <v>108604</v>
      </c>
      <c r="M18" s="114">
        <v>2006</v>
      </c>
      <c r="N18" s="120">
        <v>110</v>
      </c>
      <c r="O18" s="116">
        <v>98</v>
      </c>
      <c r="P18" s="116">
        <v>120</v>
      </c>
      <c r="Q18" s="116">
        <v>30</v>
      </c>
      <c r="R18" s="117">
        <v>105</v>
      </c>
      <c r="S18" s="116"/>
      <c r="T18" s="118"/>
      <c r="U18" s="149">
        <f t="shared" si="0"/>
        <v>463</v>
      </c>
      <c r="V18" s="123"/>
      <c r="W18" s="123"/>
      <c r="X18" s="124"/>
      <c r="Y18" s="150">
        <f t="shared" si="4"/>
        <v>463</v>
      </c>
      <c r="Z18" s="155">
        <f t="shared" si="8"/>
        <v>0</v>
      </c>
      <c r="AA18" s="152">
        <f t="shared" si="5"/>
        <v>0.6430555555555556</v>
      </c>
      <c r="AB18" s="50" t="str">
        <f t="shared" si="9"/>
        <v>F1H</v>
      </c>
      <c r="AC18" s="50" t="s">
        <v>609</v>
      </c>
      <c r="AD18" s="41">
        <f>+IF(AND(OR(B18&lt;=$AG$4,U18=$U$6),B18&lt;15),ROUNDUP(AVERAGEIFS(Segédlet!$B$6:$B$19,Segédlet!$A$6:$A$19,"&gt;="&amp;$B18,Segédlet!$A$6:$A$19,"&lt;"&amp;($B18+$AE18)),0),0)</f>
        <v>0</v>
      </c>
      <c r="AE18" s="41">
        <f t="shared" si="6"/>
        <v>1</v>
      </c>
      <c r="AF18" s="41"/>
      <c r="AG18" s="41">
        <f>+IF(AD18&gt;0,INT(($AD$4-B18)/VLOOKUP($B$2,Segédlet!$A$23:$B$29,2,FALSE)),0)</f>
        <v>0</v>
      </c>
      <c r="AH18" s="47">
        <f t="shared" si="7"/>
        <v>0.6430555555555556</v>
      </c>
      <c r="AI18" s="39"/>
      <c r="AJ18" s="39">
        <f t="shared" si="12"/>
        <v>463</v>
      </c>
      <c r="AK18" s="209">
        <f t="shared" si="11"/>
        <v>0.6430555555555556</v>
      </c>
    </row>
    <row r="19" spans="1:37" ht="15" customHeight="1">
      <c r="A19" s="191"/>
      <c r="B19" s="153">
        <f t="shared" si="1"/>
        <v>13</v>
      </c>
      <c r="C19" s="154" t="str">
        <f t="shared" si="2"/>
        <v/>
      </c>
      <c r="D19" s="144" t="s">
        <v>577</v>
      </c>
      <c r="E19" s="145" t="s">
        <v>251</v>
      </c>
      <c r="F19" s="146" t="s">
        <v>496</v>
      </c>
      <c r="G19" s="147" t="str">
        <f t="shared" si="3"/>
        <v>BOTTYÁN Gábor</v>
      </c>
      <c r="H19" s="148" t="str">
        <f>+IF(YEAR(Címlap!$B$5)-M19&gt;18,"","J")</f>
        <v/>
      </c>
      <c r="I19" s="112" t="s">
        <v>173</v>
      </c>
      <c r="J19" s="113" t="s">
        <v>16</v>
      </c>
      <c r="K19" s="179" t="s">
        <v>564</v>
      </c>
      <c r="L19" s="165">
        <v>119980</v>
      </c>
      <c r="M19" s="114">
        <v>1954</v>
      </c>
      <c r="N19" s="120">
        <v>102</v>
      </c>
      <c r="O19" s="116">
        <v>115</v>
      </c>
      <c r="P19" s="116">
        <v>76</v>
      </c>
      <c r="Q19" s="116">
        <v>70</v>
      </c>
      <c r="R19" s="117">
        <v>47</v>
      </c>
      <c r="S19" s="116"/>
      <c r="T19" s="118"/>
      <c r="U19" s="149">
        <f t="shared" si="0"/>
        <v>410</v>
      </c>
      <c r="V19" s="123"/>
      <c r="W19" s="156"/>
      <c r="X19" s="124"/>
      <c r="Y19" s="150">
        <f t="shared" si="4"/>
        <v>410</v>
      </c>
      <c r="Z19" s="155">
        <f t="shared" si="8"/>
        <v>0</v>
      </c>
      <c r="AA19" s="152">
        <f t="shared" si="5"/>
        <v>0.56944444444444442</v>
      </c>
      <c r="AB19" s="50" t="str">
        <f t="shared" si="9"/>
        <v>F1H</v>
      </c>
      <c r="AC19" s="50" t="s">
        <v>609</v>
      </c>
      <c r="AD19" s="41">
        <f>+IF(AND(OR(B19&lt;=$AG$4,U19=$U$6),B19&lt;15),ROUNDUP(AVERAGEIFS(Segédlet!$B$6:$B$19,Segédlet!$A$6:$A$19,"&gt;="&amp;$B19,Segédlet!$A$6:$A$19,"&lt;"&amp;($B19+$AE19)),0),0)</f>
        <v>0</v>
      </c>
      <c r="AE19" s="41">
        <f t="shared" si="6"/>
        <v>1</v>
      </c>
      <c r="AF19" s="41"/>
      <c r="AG19" s="41">
        <f>+IF(AD19&gt;0,INT(($AD$4-B19)/VLOOKUP($B$2,Segédlet!$A$23:$B$29,2,FALSE)),0)</f>
        <v>0</v>
      </c>
      <c r="AH19" s="47">
        <f t="shared" si="7"/>
        <v>0.56944444444444442</v>
      </c>
      <c r="AI19" s="39"/>
      <c r="AJ19" s="39">
        <f t="shared" si="12"/>
        <v>0</v>
      </c>
      <c r="AK19" s="209">
        <f t="shared" si="11"/>
        <v>0.56944444444444442</v>
      </c>
    </row>
    <row r="20" spans="1:37" ht="15" customHeight="1">
      <c r="A20" s="191"/>
      <c r="B20" s="153">
        <f t="shared" si="1"/>
        <v>14</v>
      </c>
      <c r="C20" s="154">
        <f t="shared" si="2"/>
        <v>7</v>
      </c>
      <c r="D20" s="144" t="s">
        <v>160</v>
      </c>
      <c r="E20" s="145" t="s">
        <v>555</v>
      </c>
      <c r="F20" s="146" t="s">
        <v>556</v>
      </c>
      <c r="G20" s="147" t="str">
        <f t="shared" si="3"/>
        <v>NÉMETH  Nimród</v>
      </c>
      <c r="H20" s="148" t="str">
        <f>+IF(YEAR(Címlap!$B$5)-M20&gt;18,"","J")</f>
        <v>J</v>
      </c>
      <c r="I20" s="121" t="s">
        <v>173</v>
      </c>
      <c r="J20" s="113" t="s">
        <v>16</v>
      </c>
      <c r="K20" s="177" t="s">
        <v>566</v>
      </c>
      <c r="L20" s="121" t="s">
        <v>609</v>
      </c>
      <c r="M20" s="114">
        <v>2011</v>
      </c>
      <c r="N20" s="120">
        <v>35</v>
      </c>
      <c r="O20" s="116">
        <v>93</v>
      </c>
      <c r="P20" s="116">
        <v>47</v>
      </c>
      <c r="Q20" s="116">
        <v>23</v>
      </c>
      <c r="R20" s="117">
        <v>43</v>
      </c>
      <c r="S20" s="116"/>
      <c r="T20" s="118"/>
      <c r="U20" s="149">
        <f t="shared" si="0"/>
        <v>241</v>
      </c>
      <c r="V20" s="123"/>
      <c r="W20" s="156"/>
      <c r="X20" s="124"/>
      <c r="Y20" s="150">
        <f t="shared" si="4"/>
        <v>241</v>
      </c>
      <c r="Z20" s="155">
        <f t="shared" si="8"/>
        <v>0</v>
      </c>
      <c r="AA20" s="152">
        <f t="shared" si="5"/>
        <v>0.3347222222222222</v>
      </c>
      <c r="AB20" s="50" t="str">
        <f t="shared" si="9"/>
        <v>F1H</v>
      </c>
      <c r="AC20" s="50" t="s">
        <v>609</v>
      </c>
      <c r="AD20" s="41">
        <f>+IF(AND(OR(B20&lt;=$AG$4,U20=$U$6),B20&lt;15),ROUNDUP(AVERAGEIFS(Segédlet!$B$6:$B$19,Segédlet!$A$6:$A$19,"&gt;="&amp;$B20,Segédlet!$A$6:$A$19,"&lt;"&amp;($B20+$AE20)),0),0)</f>
        <v>0</v>
      </c>
      <c r="AE20" s="41">
        <f t="shared" si="6"/>
        <v>1</v>
      </c>
      <c r="AF20" s="41"/>
      <c r="AG20" s="41">
        <f>+IF(AD20&gt;0,INT(($AD$4-B20)/VLOOKUP($B$2,Segédlet!$A$23:$B$29,2,FALSE)),0)</f>
        <v>0</v>
      </c>
      <c r="AH20" s="47">
        <f t="shared" si="7"/>
        <v>0.3347222222222222</v>
      </c>
      <c r="AI20" s="39"/>
      <c r="AJ20" s="39">
        <f t="shared" si="12"/>
        <v>241</v>
      </c>
      <c r="AK20" s="209">
        <f t="shared" si="11"/>
        <v>0.3347222222222222</v>
      </c>
    </row>
    <row r="21" spans="1:37" ht="15" customHeight="1" thickBot="1">
      <c r="A21" s="191"/>
      <c r="B21" s="153">
        <f t="shared" si="1"/>
        <v>15</v>
      </c>
      <c r="C21" s="154" t="str">
        <f t="shared" si="2"/>
        <v/>
      </c>
      <c r="D21" s="144" t="s">
        <v>571</v>
      </c>
      <c r="E21" s="145" t="s">
        <v>227</v>
      </c>
      <c r="F21" s="146" t="s">
        <v>228</v>
      </c>
      <c r="G21" s="147" t="str">
        <f t="shared" si="3"/>
        <v>PASTOR Melanie</v>
      </c>
      <c r="H21" s="148" t="str">
        <f>+IF(YEAR(Címlap!$B$5)-M21&gt;18,"","J")</f>
        <v/>
      </c>
      <c r="I21" s="112" t="s">
        <v>173</v>
      </c>
      <c r="J21" s="113" t="s">
        <v>105</v>
      </c>
      <c r="K21" s="179" t="s">
        <v>347</v>
      </c>
      <c r="L21" s="165">
        <v>119130</v>
      </c>
      <c r="M21" s="114">
        <v>1984</v>
      </c>
      <c r="N21" s="120">
        <v>47</v>
      </c>
      <c r="O21" s="116">
        <v>76</v>
      </c>
      <c r="P21" s="116">
        <v>0</v>
      </c>
      <c r="Q21" s="116">
        <v>0</v>
      </c>
      <c r="R21" s="117">
        <v>0</v>
      </c>
      <c r="S21" s="116"/>
      <c r="T21" s="118"/>
      <c r="U21" s="149">
        <f t="shared" si="0"/>
        <v>123</v>
      </c>
      <c r="V21" s="123"/>
      <c r="W21" s="156"/>
      <c r="X21" s="124"/>
      <c r="Y21" s="150">
        <f t="shared" si="4"/>
        <v>123</v>
      </c>
      <c r="Z21" s="155">
        <f t="shared" si="8"/>
        <v>0</v>
      </c>
      <c r="AA21" s="152">
        <f t="shared" si="5"/>
        <v>0.17083333333333334</v>
      </c>
      <c r="AB21" s="50" t="str">
        <f t="shared" si="9"/>
        <v>F1H</v>
      </c>
      <c r="AC21" s="50" t="s">
        <v>609</v>
      </c>
      <c r="AD21" s="41">
        <f>+IF(AND(OR(B21&lt;=$AG$4,U21=$U$6),B21&lt;15),ROUNDUP(AVERAGEIFS(Segédlet!$B$6:$B$19,Segédlet!$A$6:$A$19,"&gt;="&amp;$B21,Segédlet!$A$6:$A$19,"&lt;"&amp;($B21+$AE21)),0),0)</f>
        <v>0</v>
      </c>
      <c r="AE21" s="41">
        <f t="shared" si="6"/>
        <v>1</v>
      </c>
      <c r="AF21" s="41"/>
      <c r="AG21" s="41">
        <f>+IF(AD21&gt;0,INT(($AD$4-B21)/VLOOKUP($B$2,Segédlet!$A$23:$B$29,2,FALSE)),0)</f>
        <v>0</v>
      </c>
      <c r="AH21" s="47">
        <f t="shared" si="7"/>
        <v>0.17083333333333334</v>
      </c>
      <c r="AI21" s="39"/>
      <c r="AJ21" s="39">
        <f t="shared" si="12"/>
        <v>0</v>
      </c>
      <c r="AK21" s="209">
        <f t="shared" si="11"/>
        <v>0.17083333333333334</v>
      </c>
    </row>
    <row r="22" spans="1:37" ht="15" hidden="1" customHeight="1">
      <c r="A22" s="191"/>
      <c r="B22" s="153" t="str">
        <f t="shared" ref="B22:B70" si="13">+IF(Y22&gt;0,_xlfn.RANK.EQ(Y22,$Y$7:$Y$101),"")</f>
        <v/>
      </c>
      <c r="C22" s="154" t="str">
        <f t="shared" ref="C22:C70" si="14">IF(H22="J",_xlfn.RANK.EQ(AJ22,$AJ$7:$AJ$101),"")</f>
        <v/>
      </c>
      <c r="D22" s="144" t="s">
        <v>156</v>
      </c>
      <c r="E22" s="145" t="s">
        <v>609</v>
      </c>
      <c r="F22" s="157"/>
      <c r="G22" s="147" t="str">
        <f t="shared" ref="G22:G101" si="15">UPPER(E22)&amp;" "&amp;F22</f>
        <v xml:space="preserve">. </v>
      </c>
      <c r="H22" s="148" t="str">
        <f>+IF(YEAR(Címlap!$B$5)-M22&gt;18,"","J")</f>
        <v/>
      </c>
      <c r="I22" s="112" t="s">
        <v>609</v>
      </c>
      <c r="J22" s="113" t="s">
        <v>609</v>
      </c>
      <c r="K22" s="179" t="s">
        <v>609</v>
      </c>
      <c r="L22" s="165" t="s">
        <v>609</v>
      </c>
      <c r="M22" s="114"/>
      <c r="N22" s="120"/>
      <c r="O22" s="116"/>
      <c r="P22" s="116"/>
      <c r="Q22" s="116"/>
      <c r="R22" s="117"/>
      <c r="S22" s="116"/>
      <c r="T22" s="118"/>
      <c r="U22" s="149">
        <f t="shared" si="0"/>
        <v>0</v>
      </c>
      <c r="V22" s="123"/>
      <c r="W22" s="156"/>
      <c r="X22" s="124"/>
      <c r="Y22" s="150">
        <f t="shared" si="4"/>
        <v>0</v>
      </c>
      <c r="Z22" s="155">
        <f t="shared" si="8"/>
        <v>0</v>
      </c>
      <c r="AA22" s="152">
        <f t="shared" si="5"/>
        <v>0</v>
      </c>
      <c r="AB22" s="50" t="str">
        <f t="shared" si="9"/>
        <v>F1H</v>
      </c>
      <c r="AC22" s="50" t="s">
        <v>609</v>
      </c>
      <c r="AD22" s="41">
        <f>+IF(AND(OR(B22&lt;=$AG$4,U22=$U$6),B22&lt;15),ROUNDUP(AVERAGEIFS(Segédlet!$B$6:$B$19,Segédlet!$A$6:$A$19,"&gt;="&amp;$B22,Segédlet!$A$6:$A$19,"&lt;"&amp;($B22+$AE22)),0),0)</f>
        <v>0</v>
      </c>
      <c r="AE22" s="41">
        <f t="shared" si="6"/>
        <v>80</v>
      </c>
      <c r="AF22" s="41"/>
      <c r="AG22" s="41">
        <f>+IF(AD22&gt;0,INT(($AD$4-B22)/VLOOKUP($B$2,Segédlet!$A$23:$B$29,2,FALSE)),0)</f>
        <v>0</v>
      </c>
      <c r="AH22" s="47" t="str">
        <f t="shared" si="7"/>
        <v/>
      </c>
      <c r="AI22" s="39"/>
      <c r="AJ22" s="39">
        <f t="shared" si="12"/>
        <v>0</v>
      </c>
      <c r="AK22" s="209">
        <f t="shared" si="11"/>
        <v>0</v>
      </c>
    </row>
    <row r="23" spans="1:37" ht="15" hidden="1" customHeight="1">
      <c r="A23" s="191"/>
      <c r="B23" s="153" t="str">
        <f t="shared" si="13"/>
        <v/>
      </c>
      <c r="C23" s="154" t="str">
        <f t="shared" si="14"/>
        <v/>
      </c>
      <c r="D23" s="144" t="s">
        <v>155</v>
      </c>
      <c r="E23" s="145" t="s">
        <v>609</v>
      </c>
      <c r="F23" s="146"/>
      <c r="G23" s="147" t="str">
        <f t="shared" si="15"/>
        <v xml:space="preserve">. </v>
      </c>
      <c r="H23" s="148" t="str">
        <f>+IF(YEAR(Címlap!$B$5)-M23&gt;18,"","J")</f>
        <v/>
      </c>
      <c r="I23" s="158" t="s">
        <v>609</v>
      </c>
      <c r="J23" s="113" t="s">
        <v>609</v>
      </c>
      <c r="K23" s="179" t="s">
        <v>609</v>
      </c>
      <c r="L23" s="165" t="s">
        <v>609</v>
      </c>
      <c r="M23" s="160"/>
      <c r="N23" s="120"/>
      <c r="O23" s="116"/>
      <c r="P23" s="116"/>
      <c r="Q23" s="116"/>
      <c r="R23" s="117"/>
      <c r="S23" s="116"/>
      <c r="T23" s="118"/>
      <c r="U23" s="149">
        <f t="shared" ref="U23:U28" si="16">SUM(N23:T23)</f>
        <v>0</v>
      </c>
      <c r="V23" s="123"/>
      <c r="W23" s="156"/>
      <c r="X23" s="161"/>
      <c r="Y23" s="150">
        <f t="shared" si="4"/>
        <v>0</v>
      </c>
      <c r="Z23" s="155">
        <f t="shared" si="8"/>
        <v>0</v>
      </c>
      <c r="AA23" s="152">
        <f t="shared" si="5"/>
        <v>0</v>
      </c>
      <c r="AB23" s="50" t="str">
        <f t="shared" si="9"/>
        <v>F1H</v>
      </c>
      <c r="AC23" s="50" t="s">
        <v>609</v>
      </c>
      <c r="AD23" s="41">
        <f>+IF(AND(OR(B23&lt;=$AG$4,U23=$U$6),B23&lt;15),ROUNDUP(AVERAGEIFS(Segédlet!$B$6:$B$19,Segédlet!$A$6:$A$19,"&gt;="&amp;$B23,Segédlet!$A$6:$A$19,"&lt;"&amp;($B23+$AE23)),0),0)</f>
        <v>0</v>
      </c>
      <c r="AE23" s="41">
        <f t="shared" si="6"/>
        <v>80</v>
      </c>
      <c r="AF23" s="41"/>
      <c r="AG23" s="41">
        <f>+IF(AD23&gt;0,INT(($AD$4-B23)/VLOOKUP($B$2,Segédlet!$A$23:$B$29,2,FALSE)),0)</f>
        <v>0</v>
      </c>
      <c r="AH23" s="47" t="str">
        <f t="shared" si="7"/>
        <v/>
      </c>
      <c r="AI23" s="39"/>
      <c r="AJ23" s="39">
        <f t="shared" si="12"/>
        <v>0</v>
      </c>
      <c r="AK23" s="209">
        <f t="shared" si="11"/>
        <v>0</v>
      </c>
    </row>
    <row r="24" spans="1:37" ht="15" hidden="1" customHeight="1">
      <c r="A24" s="191"/>
      <c r="B24" s="153" t="str">
        <f t="shared" si="13"/>
        <v/>
      </c>
      <c r="C24" s="154" t="str">
        <f t="shared" si="14"/>
        <v/>
      </c>
      <c r="D24" s="144" t="s">
        <v>632</v>
      </c>
      <c r="E24" s="145" t="s">
        <v>609</v>
      </c>
      <c r="F24" s="146"/>
      <c r="G24" s="147" t="str">
        <f t="shared" si="15"/>
        <v xml:space="preserve">. </v>
      </c>
      <c r="H24" s="148" t="str">
        <f>+IF(YEAR(Címlap!$B$5)-M24&gt;18,"","J")</f>
        <v/>
      </c>
      <c r="I24" s="158" t="s">
        <v>609</v>
      </c>
      <c r="J24" s="113" t="s">
        <v>609</v>
      </c>
      <c r="K24" s="179" t="s">
        <v>609</v>
      </c>
      <c r="L24" s="165" t="s">
        <v>609</v>
      </c>
      <c r="M24" s="160"/>
      <c r="N24" s="120"/>
      <c r="O24" s="116"/>
      <c r="P24" s="116"/>
      <c r="Q24" s="116"/>
      <c r="R24" s="117"/>
      <c r="S24" s="116"/>
      <c r="T24" s="118"/>
      <c r="U24" s="149">
        <f t="shared" si="16"/>
        <v>0</v>
      </c>
      <c r="V24" s="123"/>
      <c r="W24" s="156"/>
      <c r="X24" s="161"/>
      <c r="Y24" s="150">
        <f t="shared" si="4"/>
        <v>0</v>
      </c>
      <c r="Z24" s="155">
        <f t="shared" si="8"/>
        <v>0</v>
      </c>
      <c r="AA24" s="152">
        <f t="shared" si="5"/>
        <v>0</v>
      </c>
      <c r="AB24" s="50" t="str">
        <f t="shared" si="9"/>
        <v>F1H</v>
      </c>
      <c r="AC24" s="50" t="s">
        <v>609</v>
      </c>
      <c r="AD24" s="41">
        <f>+IF(AND(OR(B24&lt;=$AG$4,U24=$U$6),B24&lt;15),ROUNDUP(AVERAGEIFS(Segédlet!$B$6:$B$19,Segédlet!$A$6:$A$19,"&gt;="&amp;$B24,Segédlet!$A$6:$A$19,"&lt;"&amp;($B24+$AE24)),0),0)</f>
        <v>0</v>
      </c>
      <c r="AE24" s="41">
        <f t="shared" si="6"/>
        <v>80</v>
      </c>
      <c r="AF24" s="41"/>
      <c r="AG24" s="41">
        <f>+IF(AD24&gt;0,INT(($AD$4-B24)/VLOOKUP($B$2,Segédlet!$A$23:$B$29,2,FALSE)),0)</f>
        <v>0</v>
      </c>
      <c r="AH24" s="47" t="str">
        <f t="shared" si="7"/>
        <v/>
      </c>
      <c r="AI24" s="39"/>
      <c r="AJ24" s="39">
        <f t="shared" si="12"/>
        <v>0</v>
      </c>
      <c r="AK24" s="209">
        <f t="shared" si="11"/>
        <v>0</v>
      </c>
    </row>
    <row r="25" spans="1:37" ht="15" hidden="1" customHeight="1">
      <c r="A25" s="191"/>
      <c r="B25" s="153" t="str">
        <f t="shared" si="13"/>
        <v/>
      </c>
      <c r="C25" s="154" t="str">
        <f t="shared" si="14"/>
        <v/>
      </c>
      <c r="D25" s="144" t="s">
        <v>154</v>
      </c>
      <c r="E25" s="145" t="s">
        <v>609</v>
      </c>
      <c r="F25" s="146"/>
      <c r="G25" s="147" t="str">
        <f t="shared" si="15"/>
        <v xml:space="preserve">. </v>
      </c>
      <c r="H25" s="148" t="str">
        <f>+IF(YEAR(Címlap!$B$5)-M25&gt;18,"","J")</f>
        <v/>
      </c>
      <c r="I25" s="158" t="s">
        <v>609</v>
      </c>
      <c r="J25" s="113" t="s">
        <v>609</v>
      </c>
      <c r="K25" s="179" t="s">
        <v>609</v>
      </c>
      <c r="L25" s="165" t="s">
        <v>609</v>
      </c>
      <c r="M25" s="160"/>
      <c r="N25" s="120"/>
      <c r="O25" s="116"/>
      <c r="P25" s="116"/>
      <c r="Q25" s="116"/>
      <c r="R25" s="117"/>
      <c r="S25" s="116"/>
      <c r="T25" s="118"/>
      <c r="U25" s="149">
        <f t="shared" si="16"/>
        <v>0</v>
      </c>
      <c r="V25" s="123"/>
      <c r="W25" s="156"/>
      <c r="X25" s="161"/>
      <c r="Y25" s="150">
        <f t="shared" si="4"/>
        <v>0</v>
      </c>
      <c r="Z25" s="155">
        <f t="shared" si="8"/>
        <v>0</v>
      </c>
      <c r="AA25" s="152">
        <f t="shared" si="5"/>
        <v>0</v>
      </c>
      <c r="AB25" s="50" t="str">
        <f t="shared" si="9"/>
        <v>F1H</v>
      </c>
      <c r="AC25" s="50" t="s">
        <v>609</v>
      </c>
      <c r="AD25" s="41">
        <f>+IF(AND(OR(B25&lt;=$AG$4,U25=$U$6),B25&lt;15),ROUNDUP(AVERAGEIFS(Segédlet!$B$6:$B$19,Segédlet!$A$6:$A$19,"&gt;="&amp;$B25,Segédlet!$A$6:$A$19,"&lt;"&amp;($B25+$AE25)),0),0)</f>
        <v>0</v>
      </c>
      <c r="AE25" s="41">
        <f t="shared" si="6"/>
        <v>80</v>
      </c>
      <c r="AF25" s="41"/>
      <c r="AG25" s="41">
        <f>+IF(AD25&gt;0,INT(($AD$4-B25)/VLOOKUP($B$2,Segédlet!$A$23:$B$29,2,FALSE)),0)</f>
        <v>0</v>
      </c>
      <c r="AH25" s="47" t="str">
        <f t="shared" si="7"/>
        <v/>
      </c>
      <c r="AI25" s="39"/>
      <c r="AJ25" s="39">
        <f t="shared" si="12"/>
        <v>0</v>
      </c>
      <c r="AK25" s="209">
        <f t="shared" si="11"/>
        <v>0</v>
      </c>
    </row>
    <row r="26" spans="1:37" ht="15" hidden="1" customHeight="1">
      <c r="A26" s="191"/>
      <c r="B26" s="153" t="str">
        <f t="shared" si="13"/>
        <v/>
      </c>
      <c r="C26" s="154" t="str">
        <f t="shared" si="14"/>
        <v/>
      </c>
      <c r="D26" s="144" t="s">
        <v>157</v>
      </c>
      <c r="E26" s="145" t="s">
        <v>609</v>
      </c>
      <c r="F26" s="146"/>
      <c r="G26" s="147" t="str">
        <f t="shared" si="15"/>
        <v xml:space="preserve">. </v>
      </c>
      <c r="H26" s="148" t="str">
        <f>+IF(YEAR(Címlap!$B$5)-M26&gt;18,"","J")</f>
        <v/>
      </c>
      <c r="I26" s="158" t="s">
        <v>609</v>
      </c>
      <c r="J26" s="113" t="s">
        <v>609</v>
      </c>
      <c r="K26" s="179" t="s">
        <v>609</v>
      </c>
      <c r="L26" s="165" t="s">
        <v>609</v>
      </c>
      <c r="M26" s="160"/>
      <c r="N26" s="120"/>
      <c r="O26" s="116"/>
      <c r="P26" s="116"/>
      <c r="Q26" s="116"/>
      <c r="R26" s="117"/>
      <c r="S26" s="116"/>
      <c r="T26" s="118"/>
      <c r="U26" s="149">
        <f t="shared" si="16"/>
        <v>0</v>
      </c>
      <c r="V26" s="123"/>
      <c r="W26" s="156"/>
      <c r="X26" s="161"/>
      <c r="Y26" s="150">
        <f t="shared" si="4"/>
        <v>0</v>
      </c>
      <c r="Z26" s="155">
        <f t="shared" si="8"/>
        <v>0</v>
      </c>
      <c r="AA26" s="152">
        <f t="shared" si="5"/>
        <v>0</v>
      </c>
      <c r="AB26" s="50" t="str">
        <f t="shared" si="9"/>
        <v>F1H</v>
      </c>
      <c r="AC26" s="50" t="s">
        <v>609</v>
      </c>
      <c r="AD26" s="41">
        <f>+IF(AND(OR(B26&lt;=$AG$4,U26=$U$6),B26&lt;15),ROUNDUP(AVERAGEIFS(Segédlet!$B$6:$B$19,Segédlet!$A$6:$A$19,"&gt;="&amp;$B26,Segédlet!$A$6:$A$19,"&lt;"&amp;($B26+$AE26)),0),0)</f>
        <v>0</v>
      </c>
      <c r="AE26" s="41">
        <f t="shared" si="6"/>
        <v>80</v>
      </c>
      <c r="AF26" s="41"/>
      <c r="AG26" s="41">
        <f>+IF(AD26&gt;0,INT(($AD$4-B26)/VLOOKUP($B$2,Segédlet!$A$23:$B$29,2,FALSE)),0)</f>
        <v>0</v>
      </c>
      <c r="AH26" s="47" t="str">
        <f t="shared" si="7"/>
        <v/>
      </c>
      <c r="AI26" s="39"/>
      <c r="AJ26" s="39">
        <f t="shared" si="12"/>
        <v>0</v>
      </c>
      <c r="AK26" s="209">
        <f t="shared" si="11"/>
        <v>0</v>
      </c>
    </row>
    <row r="27" spans="1:37" ht="15" hidden="1" customHeight="1">
      <c r="A27" s="191"/>
      <c r="B27" s="153" t="str">
        <f t="shared" si="13"/>
        <v/>
      </c>
      <c r="C27" s="154" t="str">
        <f t="shared" si="14"/>
        <v/>
      </c>
      <c r="D27" s="144" t="s">
        <v>633</v>
      </c>
      <c r="E27" s="145" t="s">
        <v>609</v>
      </c>
      <c r="F27" s="146"/>
      <c r="G27" s="147" t="str">
        <f t="shared" si="15"/>
        <v xml:space="preserve">. </v>
      </c>
      <c r="H27" s="148" t="str">
        <f>+IF(YEAR(Címlap!$B$5)-M27&gt;18,"","J")</f>
        <v/>
      </c>
      <c r="I27" s="158" t="s">
        <v>609</v>
      </c>
      <c r="J27" s="113" t="s">
        <v>609</v>
      </c>
      <c r="K27" s="179" t="s">
        <v>609</v>
      </c>
      <c r="L27" s="165" t="s">
        <v>609</v>
      </c>
      <c r="M27" s="160"/>
      <c r="N27" s="120"/>
      <c r="O27" s="116"/>
      <c r="P27" s="116"/>
      <c r="Q27" s="116"/>
      <c r="R27" s="117"/>
      <c r="S27" s="116"/>
      <c r="T27" s="118"/>
      <c r="U27" s="149">
        <f t="shared" si="16"/>
        <v>0</v>
      </c>
      <c r="V27" s="123"/>
      <c r="W27" s="156"/>
      <c r="X27" s="161"/>
      <c r="Y27" s="150">
        <f t="shared" si="4"/>
        <v>0</v>
      </c>
      <c r="Z27" s="155">
        <f t="shared" si="8"/>
        <v>0</v>
      </c>
      <c r="AA27" s="152">
        <f t="shared" si="5"/>
        <v>0</v>
      </c>
      <c r="AB27" s="50" t="str">
        <f t="shared" si="9"/>
        <v>F1H</v>
      </c>
      <c r="AC27" s="50" t="s">
        <v>609</v>
      </c>
      <c r="AD27" s="41">
        <f>+IF(AND(OR(B27&lt;=$AG$4,U27=$U$6),B27&lt;15),ROUNDUP(AVERAGEIFS(Segédlet!$B$6:$B$19,Segédlet!$A$6:$A$19,"&gt;="&amp;$B27,Segédlet!$A$6:$A$19,"&lt;"&amp;($B27+$AE27)),0),0)</f>
        <v>0</v>
      </c>
      <c r="AE27" s="41">
        <f t="shared" si="6"/>
        <v>80</v>
      </c>
      <c r="AF27" s="41"/>
      <c r="AG27" s="41">
        <f>+IF(AD27&gt;0,INT(($AD$4-B27)/VLOOKUP($B$2,Segédlet!$A$23:$B$29,2,FALSE)),0)</f>
        <v>0</v>
      </c>
      <c r="AH27" s="47" t="str">
        <f t="shared" si="7"/>
        <v/>
      </c>
      <c r="AI27" s="39"/>
      <c r="AJ27" s="39">
        <f t="shared" si="12"/>
        <v>0</v>
      </c>
      <c r="AK27" s="209">
        <f t="shared" si="11"/>
        <v>0</v>
      </c>
    </row>
    <row r="28" spans="1:37" ht="15" hidden="1" customHeight="1">
      <c r="A28" s="191"/>
      <c r="B28" s="153" t="str">
        <f t="shared" si="13"/>
        <v/>
      </c>
      <c r="C28" s="154" t="str">
        <f t="shared" si="14"/>
        <v/>
      </c>
      <c r="D28" s="144" t="s">
        <v>634</v>
      </c>
      <c r="E28" s="145" t="s">
        <v>609</v>
      </c>
      <c r="F28" s="146"/>
      <c r="G28" s="147" t="str">
        <f t="shared" si="15"/>
        <v xml:space="preserve">. </v>
      </c>
      <c r="H28" s="148" t="str">
        <f>+IF(YEAR(Címlap!$B$5)-M28&gt;18,"","J")</f>
        <v/>
      </c>
      <c r="I28" s="158" t="s">
        <v>609</v>
      </c>
      <c r="J28" s="113" t="s">
        <v>609</v>
      </c>
      <c r="K28" s="179" t="s">
        <v>609</v>
      </c>
      <c r="L28" s="165" t="s">
        <v>609</v>
      </c>
      <c r="M28" s="160"/>
      <c r="N28" s="120"/>
      <c r="O28" s="116"/>
      <c r="P28" s="116"/>
      <c r="Q28" s="116"/>
      <c r="R28" s="117"/>
      <c r="S28" s="116"/>
      <c r="T28" s="118"/>
      <c r="U28" s="149">
        <f t="shared" si="16"/>
        <v>0</v>
      </c>
      <c r="V28" s="123"/>
      <c r="W28" s="156"/>
      <c r="X28" s="161"/>
      <c r="Y28" s="150">
        <f t="shared" si="4"/>
        <v>0</v>
      </c>
      <c r="Z28" s="155">
        <f t="shared" si="8"/>
        <v>0</v>
      </c>
      <c r="AA28" s="152">
        <f t="shared" si="5"/>
        <v>0</v>
      </c>
      <c r="AB28" s="50" t="str">
        <f t="shared" si="9"/>
        <v>F1H</v>
      </c>
      <c r="AC28" s="50" t="s">
        <v>609</v>
      </c>
      <c r="AD28" s="41">
        <f>+IF(AND(OR(B28&lt;=$AG$4,U28=$U$6),B28&lt;15),ROUNDUP(AVERAGEIFS(Segédlet!$B$6:$B$19,Segédlet!$A$6:$A$19,"&gt;="&amp;$B28,Segédlet!$A$6:$A$19,"&lt;"&amp;($B28+$AE28)),0),0)</f>
        <v>0</v>
      </c>
      <c r="AE28" s="41">
        <f t="shared" si="6"/>
        <v>80</v>
      </c>
      <c r="AF28" s="41"/>
      <c r="AG28" s="41">
        <f>+IF(AD28&gt;0,INT(($AD$4-B28)/VLOOKUP($B$2,Segédlet!$A$23:$B$29,2,FALSE)),0)</f>
        <v>0</v>
      </c>
      <c r="AH28" s="47" t="str">
        <f t="shared" si="7"/>
        <v/>
      </c>
      <c r="AI28" s="39"/>
      <c r="AJ28" s="39">
        <f t="shared" si="12"/>
        <v>0</v>
      </c>
      <c r="AK28" s="209">
        <f t="shared" si="11"/>
        <v>0</v>
      </c>
    </row>
    <row r="29" spans="1:37" ht="15" hidden="1" customHeight="1">
      <c r="A29" s="191"/>
      <c r="B29" s="153" t="str">
        <f t="shared" si="13"/>
        <v/>
      </c>
      <c r="C29" s="154" t="str">
        <f t="shared" si="14"/>
        <v/>
      </c>
      <c r="D29" s="144"/>
      <c r="E29" s="145"/>
      <c r="F29" s="146"/>
      <c r="G29" s="147" t="str">
        <f t="shared" si="15"/>
        <v xml:space="preserve"> </v>
      </c>
      <c r="H29" s="148" t="str">
        <f>+IF(YEAR(Címlap!$B$5)-M29&gt;18,"","J")</f>
        <v/>
      </c>
      <c r="I29" s="158"/>
      <c r="J29" s="159"/>
      <c r="K29" s="180"/>
      <c r="L29" s="166"/>
      <c r="M29" s="162"/>
      <c r="N29" s="120"/>
      <c r="O29" s="116"/>
      <c r="P29" s="116"/>
      <c r="Q29" s="116"/>
      <c r="R29" s="117"/>
      <c r="S29" s="116"/>
      <c r="T29" s="118"/>
      <c r="U29" s="149">
        <f t="shared" ref="U29:U101" si="17">SUM(N29:T29)</f>
        <v>0</v>
      </c>
      <c r="V29" s="123"/>
      <c r="W29" s="156"/>
      <c r="X29" s="161"/>
      <c r="Y29" s="150">
        <f t="shared" si="4"/>
        <v>0</v>
      </c>
      <c r="Z29" s="155">
        <f t="shared" si="8"/>
        <v>0</v>
      </c>
      <c r="AA29" s="152">
        <f t="shared" si="5"/>
        <v>0</v>
      </c>
      <c r="AB29" s="50" t="str">
        <f t="shared" si="9"/>
        <v>F1H</v>
      </c>
      <c r="AC29" s="50" t="s">
        <v>609</v>
      </c>
      <c r="AD29" s="41">
        <f>+IF(AND(OR(B29&lt;=$AG$4,U29=$U$6),B29&lt;15),ROUNDUP(AVERAGEIFS(Segédlet!$B$6:$B$19,Segédlet!$A$6:$A$19,"&gt;="&amp;$B29,Segédlet!$A$6:$A$19,"&lt;"&amp;($B29+$AE29)),0),0)</f>
        <v>0</v>
      </c>
      <c r="AE29" s="41">
        <f t="shared" si="6"/>
        <v>80</v>
      </c>
      <c r="AF29" s="41"/>
      <c r="AG29" s="41">
        <f>+IF(AD29&gt;0,INT(($AD$4-B29)/VLOOKUP($B$2,Segédlet!$A$23:$B$29,2,FALSE)),0)</f>
        <v>0</v>
      </c>
      <c r="AH29" s="47" t="str">
        <f t="shared" si="7"/>
        <v/>
      </c>
      <c r="AI29" s="39"/>
      <c r="AJ29" s="39">
        <f t="shared" si="12"/>
        <v>0</v>
      </c>
      <c r="AK29" s="209">
        <f t="shared" si="11"/>
        <v>0</v>
      </c>
    </row>
    <row r="30" spans="1:37" ht="15" hidden="1" customHeight="1">
      <c r="A30" s="191"/>
      <c r="B30" s="153" t="str">
        <f t="shared" si="13"/>
        <v/>
      </c>
      <c r="C30" s="154" t="str">
        <f t="shared" si="14"/>
        <v/>
      </c>
      <c r="D30" s="144"/>
      <c r="E30" s="145"/>
      <c r="F30" s="146"/>
      <c r="G30" s="147" t="str">
        <f t="shared" si="15"/>
        <v xml:space="preserve"> </v>
      </c>
      <c r="H30" s="148" t="str">
        <f>+IF(YEAR(Címlap!$B$5)-M30&gt;18,"","J")</f>
        <v/>
      </c>
      <c r="I30" s="158"/>
      <c r="J30" s="159"/>
      <c r="K30" s="180"/>
      <c r="L30" s="166"/>
      <c r="M30" s="162"/>
      <c r="N30" s="120"/>
      <c r="O30" s="116"/>
      <c r="P30" s="116"/>
      <c r="Q30" s="116"/>
      <c r="R30" s="117"/>
      <c r="S30" s="116"/>
      <c r="T30" s="118"/>
      <c r="U30" s="149">
        <f t="shared" si="17"/>
        <v>0</v>
      </c>
      <c r="V30" s="123"/>
      <c r="W30" s="156"/>
      <c r="X30" s="161"/>
      <c r="Y30" s="150">
        <f t="shared" si="4"/>
        <v>0</v>
      </c>
      <c r="Z30" s="155">
        <f t="shared" si="8"/>
        <v>0</v>
      </c>
      <c r="AA30" s="152">
        <f t="shared" si="5"/>
        <v>0</v>
      </c>
      <c r="AB30" s="50" t="str">
        <f t="shared" si="9"/>
        <v>F1H</v>
      </c>
      <c r="AC30" s="50" t="s">
        <v>609</v>
      </c>
      <c r="AD30" s="41">
        <f>+IF(AND(OR(B30&lt;=$AG$4,U30=$U$6),B30&lt;15),ROUNDUP(AVERAGEIFS(Segédlet!$B$6:$B$19,Segédlet!$A$6:$A$19,"&gt;="&amp;$B30,Segédlet!$A$6:$A$19,"&lt;"&amp;($B30+$AE30)),0),0)</f>
        <v>0</v>
      </c>
      <c r="AE30" s="41">
        <f t="shared" si="6"/>
        <v>80</v>
      </c>
      <c r="AF30" s="41"/>
      <c r="AG30" s="41">
        <f>+IF(AD30&gt;0,INT(($AD$4-B30)/VLOOKUP($B$2,Segédlet!$A$23:$B$29,2,FALSE)),0)</f>
        <v>0</v>
      </c>
      <c r="AH30" s="47" t="str">
        <f t="shared" si="7"/>
        <v/>
      </c>
      <c r="AI30" s="39"/>
      <c r="AJ30" s="39">
        <f t="shared" si="12"/>
        <v>0</v>
      </c>
      <c r="AK30" s="209">
        <f t="shared" si="11"/>
        <v>0</v>
      </c>
    </row>
    <row r="31" spans="1:37" ht="15" hidden="1" customHeight="1">
      <c r="A31" s="191"/>
      <c r="B31" s="153" t="str">
        <f t="shared" si="13"/>
        <v/>
      </c>
      <c r="C31" s="154" t="str">
        <f t="shared" si="14"/>
        <v/>
      </c>
      <c r="D31" s="144"/>
      <c r="E31" s="145"/>
      <c r="F31" s="146"/>
      <c r="G31" s="147" t="str">
        <f t="shared" si="15"/>
        <v xml:space="preserve"> </v>
      </c>
      <c r="H31" s="148" t="str">
        <f>+IF(YEAR(Címlap!$B$5)-M31&gt;18,"","J")</f>
        <v/>
      </c>
      <c r="I31" s="158"/>
      <c r="J31" s="159"/>
      <c r="K31" s="178"/>
      <c r="L31" s="162"/>
      <c r="M31" s="162"/>
      <c r="N31" s="120"/>
      <c r="O31" s="116"/>
      <c r="P31" s="116"/>
      <c r="Q31" s="116"/>
      <c r="R31" s="117"/>
      <c r="S31" s="116"/>
      <c r="T31" s="118"/>
      <c r="U31" s="149">
        <f t="shared" si="17"/>
        <v>0</v>
      </c>
      <c r="V31" s="123"/>
      <c r="W31" s="156"/>
      <c r="X31" s="161"/>
      <c r="Y31" s="150">
        <f t="shared" si="4"/>
        <v>0</v>
      </c>
      <c r="Z31" s="155">
        <f t="shared" si="8"/>
        <v>0</v>
      </c>
      <c r="AA31" s="152">
        <f t="shared" si="5"/>
        <v>0</v>
      </c>
      <c r="AB31" s="50" t="str">
        <f t="shared" si="9"/>
        <v>F1H</v>
      </c>
      <c r="AC31" s="50" t="s">
        <v>609</v>
      </c>
      <c r="AD31" s="41">
        <f>+IF(AND(OR(B31&lt;=$AG$4,U31=$U$6),B31&lt;15),ROUNDUP(AVERAGEIFS(Segédlet!$B$6:$B$19,Segédlet!$A$6:$A$19,"&gt;="&amp;$B31,Segédlet!$A$6:$A$19,"&lt;"&amp;($B31+$AE31)),0),0)</f>
        <v>0</v>
      </c>
      <c r="AE31" s="41">
        <f t="shared" si="6"/>
        <v>80</v>
      </c>
      <c r="AF31" s="41"/>
      <c r="AG31" s="41">
        <f>+IF(AD31&gt;0,INT(($AD$4-B31)/VLOOKUP($B$2,Segédlet!$A$23:$B$29,2,FALSE)),0)</f>
        <v>0</v>
      </c>
      <c r="AH31" s="47" t="str">
        <f t="shared" si="7"/>
        <v/>
      </c>
      <c r="AI31" s="39"/>
      <c r="AJ31" s="39">
        <f t="shared" si="12"/>
        <v>0</v>
      </c>
      <c r="AK31" s="209">
        <f t="shared" si="11"/>
        <v>0</v>
      </c>
    </row>
    <row r="32" spans="1:37" ht="15" hidden="1" customHeight="1">
      <c r="A32" s="191"/>
      <c r="B32" s="153" t="str">
        <f t="shared" si="13"/>
        <v/>
      </c>
      <c r="C32" s="154" t="str">
        <f t="shared" si="14"/>
        <v/>
      </c>
      <c r="D32" s="144"/>
      <c r="E32" s="145"/>
      <c r="F32" s="146"/>
      <c r="G32" s="147" t="str">
        <f t="shared" si="15"/>
        <v xml:space="preserve"> </v>
      </c>
      <c r="H32" s="148" t="str">
        <f>+IF(YEAR(Címlap!$B$5)-M32&gt;18,"","J")</f>
        <v/>
      </c>
      <c r="I32" s="158"/>
      <c r="J32" s="159"/>
      <c r="K32" s="178"/>
      <c r="L32" s="162"/>
      <c r="M32" s="162"/>
      <c r="N32" s="120"/>
      <c r="O32" s="116"/>
      <c r="P32" s="116"/>
      <c r="Q32" s="116"/>
      <c r="R32" s="117"/>
      <c r="S32" s="116"/>
      <c r="T32" s="118"/>
      <c r="U32" s="149">
        <f t="shared" si="17"/>
        <v>0</v>
      </c>
      <c r="V32" s="123"/>
      <c r="W32" s="156"/>
      <c r="X32" s="161"/>
      <c r="Y32" s="150">
        <f t="shared" si="4"/>
        <v>0</v>
      </c>
      <c r="Z32" s="155">
        <f t="shared" si="8"/>
        <v>0</v>
      </c>
      <c r="AA32" s="152">
        <f t="shared" si="5"/>
        <v>0</v>
      </c>
      <c r="AB32" s="50" t="str">
        <f t="shared" si="9"/>
        <v>F1H</v>
      </c>
      <c r="AC32" s="50" t="s">
        <v>609</v>
      </c>
      <c r="AD32" s="41">
        <f>+IF(AND(OR(B32&lt;=$AG$4,U32=$U$6),B32&lt;15),ROUNDUP(AVERAGEIFS(Segédlet!$B$6:$B$19,Segédlet!$A$6:$A$19,"&gt;="&amp;$B32,Segédlet!$A$6:$A$19,"&lt;"&amp;($B32+$AE32)),0),0)</f>
        <v>0</v>
      </c>
      <c r="AE32" s="41">
        <f t="shared" si="6"/>
        <v>80</v>
      </c>
      <c r="AF32" s="41"/>
      <c r="AG32" s="41">
        <f>+IF(AD32&gt;0,INT(($AD$4-B32)/VLOOKUP($B$2,Segédlet!$A$23:$B$29,2,FALSE)),0)</f>
        <v>0</v>
      </c>
      <c r="AH32" s="47" t="str">
        <f t="shared" si="7"/>
        <v/>
      </c>
      <c r="AI32" s="39"/>
      <c r="AJ32" s="39">
        <f t="shared" si="12"/>
        <v>0</v>
      </c>
      <c r="AK32" s="209">
        <f t="shared" si="11"/>
        <v>0</v>
      </c>
    </row>
    <row r="33" spans="1:37" ht="15" hidden="1" customHeight="1">
      <c r="A33" s="191"/>
      <c r="B33" s="153" t="str">
        <f t="shared" si="13"/>
        <v/>
      </c>
      <c r="C33" s="154" t="str">
        <f t="shared" si="14"/>
        <v/>
      </c>
      <c r="D33" s="144"/>
      <c r="E33" s="145"/>
      <c r="F33" s="146"/>
      <c r="G33" s="147" t="str">
        <f t="shared" si="15"/>
        <v xml:space="preserve"> </v>
      </c>
      <c r="H33" s="148" t="str">
        <f>+IF(YEAR(Címlap!$B$5)-M33&gt;18,"","J")</f>
        <v/>
      </c>
      <c r="I33" s="158"/>
      <c r="J33" s="159"/>
      <c r="K33" s="178"/>
      <c r="L33" s="162"/>
      <c r="M33" s="162"/>
      <c r="N33" s="120"/>
      <c r="O33" s="116"/>
      <c r="P33" s="116"/>
      <c r="Q33" s="116"/>
      <c r="R33" s="117"/>
      <c r="S33" s="116"/>
      <c r="T33" s="118"/>
      <c r="U33" s="149">
        <f t="shared" si="17"/>
        <v>0</v>
      </c>
      <c r="V33" s="123"/>
      <c r="W33" s="156"/>
      <c r="X33" s="161"/>
      <c r="Y33" s="150">
        <f t="shared" si="4"/>
        <v>0</v>
      </c>
      <c r="Z33" s="155">
        <f t="shared" si="8"/>
        <v>0</v>
      </c>
      <c r="AA33" s="152">
        <f t="shared" si="5"/>
        <v>0</v>
      </c>
      <c r="AB33" s="50" t="str">
        <f t="shared" si="9"/>
        <v>F1H</v>
      </c>
      <c r="AC33" s="50" t="s">
        <v>609</v>
      </c>
      <c r="AD33" s="41">
        <f>+IF(AND(OR(B33&lt;=$AG$4,U33=$U$6),B33&lt;15),ROUNDUP(AVERAGEIFS(Segédlet!$B$6:$B$19,Segédlet!$A$6:$A$19,"&gt;="&amp;$B33,Segédlet!$A$6:$A$19,"&lt;"&amp;($B33+$AE33)),0),0)</f>
        <v>0</v>
      </c>
      <c r="AE33" s="41">
        <f t="shared" si="6"/>
        <v>80</v>
      </c>
      <c r="AF33" s="41"/>
      <c r="AG33" s="41">
        <f>+IF(AD33&gt;0,INT(($AD$4-B33)/VLOOKUP($B$2,Segédlet!$A$23:$B$29,2,FALSE)),0)</f>
        <v>0</v>
      </c>
      <c r="AH33" s="47" t="str">
        <f t="shared" si="7"/>
        <v/>
      </c>
      <c r="AI33" s="39"/>
      <c r="AJ33" s="39">
        <f t="shared" si="12"/>
        <v>0</v>
      </c>
      <c r="AK33" s="209">
        <f t="shared" si="11"/>
        <v>0</v>
      </c>
    </row>
    <row r="34" spans="1:37" ht="15" hidden="1" customHeight="1">
      <c r="A34" s="191"/>
      <c r="B34" s="153" t="str">
        <f t="shared" si="13"/>
        <v/>
      </c>
      <c r="C34" s="154" t="str">
        <f t="shared" si="14"/>
        <v/>
      </c>
      <c r="D34" s="144"/>
      <c r="E34" s="145"/>
      <c r="F34" s="146"/>
      <c r="G34" s="147" t="str">
        <f t="shared" si="15"/>
        <v xml:space="preserve"> </v>
      </c>
      <c r="H34" s="148" t="str">
        <f>+IF(YEAR(Címlap!$B$5)-M34&gt;18,"","J")</f>
        <v/>
      </c>
      <c r="I34" s="158"/>
      <c r="J34" s="159"/>
      <c r="K34" s="178"/>
      <c r="L34" s="162"/>
      <c r="M34" s="162"/>
      <c r="N34" s="120"/>
      <c r="O34" s="116"/>
      <c r="P34" s="116"/>
      <c r="Q34" s="116"/>
      <c r="R34" s="117"/>
      <c r="S34" s="116"/>
      <c r="T34" s="118"/>
      <c r="U34" s="149">
        <f t="shared" si="17"/>
        <v>0</v>
      </c>
      <c r="V34" s="123"/>
      <c r="W34" s="156"/>
      <c r="X34" s="161"/>
      <c r="Y34" s="150">
        <f t="shared" si="4"/>
        <v>0</v>
      </c>
      <c r="Z34" s="155">
        <f t="shared" si="8"/>
        <v>0</v>
      </c>
      <c r="AA34" s="152">
        <f t="shared" si="5"/>
        <v>0</v>
      </c>
      <c r="AB34" s="50" t="str">
        <f t="shared" si="9"/>
        <v>F1H</v>
      </c>
      <c r="AC34" s="50" t="s">
        <v>609</v>
      </c>
      <c r="AD34" s="41">
        <f>+IF(AND(OR(B34&lt;=$AG$4,U34=$U$6),B34&lt;15),ROUNDUP(AVERAGEIFS(Segédlet!$B$6:$B$19,Segédlet!$A$6:$A$19,"&gt;="&amp;$B34,Segédlet!$A$6:$A$19,"&lt;"&amp;($B34+$AE34)),0),0)</f>
        <v>0</v>
      </c>
      <c r="AE34" s="41">
        <f t="shared" si="6"/>
        <v>80</v>
      </c>
      <c r="AF34" s="41"/>
      <c r="AG34" s="41">
        <f>+IF(AD34&gt;0,INT(($AD$4-B34)/VLOOKUP($B$2,Segédlet!$A$23:$B$29,2,FALSE)),0)</f>
        <v>0</v>
      </c>
      <c r="AH34" s="47" t="str">
        <f t="shared" si="7"/>
        <v/>
      </c>
      <c r="AI34" s="39"/>
      <c r="AJ34" s="39">
        <f t="shared" si="12"/>
        <v>0</v>
      </c>
      <c r="AK34" s="209">
        <f t="shared" si="11"/>
        <v>0</v>
      </c>
    </row>
    <row r="35" spans="1:37" ht="15" hidden="1" customHeight="1">
      <c r="A35" s="191"/>
      <c r="B35" s="153" t="str">
        <f t="shared" si="13"/>
        <v/>
      </c>
      <c r="C35" s="154" t="str">
        <f t="shared" si="14"/>
        <v/>
      </c>
      <c r="D35" s="144"/>
      <c r="E35" s="145"/>
      <c r="F35" s="146"/>
      <c r="G35" s="147" t="str">
        <f t="shared" si="15"/>
        <v xml:space="preserve"> </v>
      </c>
      <c r="H35" s="148" t="str">
        <f>+IF(YEAR(Címlap!$B$5)-M35&gt;18,"","J")</f>
        <v/>
      </c>
      <c r="I35" s="158"/>
      <c r="J35" s="159"/>
      <c r="K35" s="178"/>
      <c r="L35" s="162"/>
      <c r="M35" s="162"/>
      <c r="N35" s="120"/>
      <c r="O35" s="116"/>
      <c r="P35" s="116"/>
      <c r="Q35" s="116"/>
      <c r="R35" s="117"/>
      <c r="S35" s="116"/>
      <c r="T35" s="118"/>
      <c r="U35" s="149">
        <f t="shared" si="17"/>
        <v>0</v>
      </c>
      <c r="V35" s="123"/>
      <c r="W35" s="156"/>
      <c r="X35" s="161"/>
      <c r="Y35" s="150">
        <f t="shared" si="4"/>
        <v>0</v>
      </c>
      <c r="Z35" s="155">
        <f t="shared" si="8"/>
        <v>0</v>
      </c>
      <c r="AA35" s="152">
        <f t="shared" si="5"/>
        <v>0</v>
      </c>
      <c r="AB35" s="50" t="str">
        <f t="shared" si="9"/>
        <v>F1H</v>
      </c>
      <c r="AC35" s="50" t="s">
        <v>609</v>
      </c>
      <c r="AD35" s="41">
        <f>+IF(AND(OR(B35&lt;=$AG$4,U35=$U$6),B35&lt;15),ROUNDUP(AVERAGEIFS(Segédlet!$B$6:$B$19,Segédlet!$A$6:$A$19,"&gt;="&amp;$B35,Segédlet!$A$6:$A$19,"&lt;"&amp;($B35+$AE35)),0),0)</f>
        <v>0</v>
      </c>
      <c r="AE35" s="41">
        <f t="shared" si="6"/>
        <v>80</v>
      </c>
      <c r="AF35" s="41"/>
      <c r="AG35" s="41">
        <f>+IF(AD35&gt;0,INT(($AD$4-B35)/VLOOKUP($B$2,Segédlet!$A$23:$B$29,2,FALSE)),0)</f>
        <v>0</v>
      </c>
      <c r="AH35" s="47" t="str">
        <f t="shared" si="7"/>
        <v/>
      </c>
      <c r="AI35" s="39"/>
      <c r="AJ35" s="39">
        <f t="shared" si="12"/>
        <v>0</v>
      </c>
      <c r="AK35" s="209">
        <f t="shared" si="11"/>
        <v>0</v>
      </c>
    </row>
    <row r="36" spans="1:37" ht="15" hidden="1" customHeight="1">
      <c r="A36" s="191"/>
      <c r="B36" s="153" t="str">
        <f t="shared" si="13"/>
        <v/>
      </c>
      <c r="C36" s="154" t="str">
        <f t="shared" si="14"/>
        <v/>
      </c>
      <c r="D36" s="144"/>
      <c r="E36" s="145"/>
      <c r="F36" s="146"/>
      <c r="G36" s="147" t="str">
        <f t="shared" si="15"/>
        <v xml:space="preserve"> </v>
      </c>
      <c r="H36" s="148" t="str">
        <f>+IF(YEAR(Címlap!$B$5)-M36&gt;18,"","J")</f>
        <v/>
      </c>
      <c r="I36" s="158"/>
      <c r="J36" s="159"/>
      <c r="K36" s="178"/>
      <c r="L36" s="162"/>
      <c r="M36" s="162"/>
      <c r="N36" s="120"/>
      <c r="O36" s="116"/>
      <c r="P36" s="116"/>
      <c r="Q36" s="116"/>
      <c r="R36" s="117"/>
      <c r="S36" s="116"/>
      <c r="T36" s="118"/>
      <c r="U36" s="149">
        <f t="shared" si="17"/>
        <v>0</v>
      </c>
      <c r="V36" s="123"/>
      <c r="W36" s="156"/>
      <c r="X36" s="161"/>
      <c r="Y36" s="150">
        <f t="shared" si="4"/>
        <v>0</v>
      </c>
      <c r="Z36" s="155">
        <f t="shared" si="8"/>
        <v>0</v>
      </c>
      <c r="AA36" s="152">
        <f t="shared" si="5"/>
        <v>0</v>
      </c>
      <c r="AB36" s="50" t="str">
        <f t="shared" si="9"/>
        <v>F1H</v>
      </c>
      <c r="AC36" s="50" t="s">
        <v>609</v>
      </c>
      <c r="AD36" s="41">
        <f>+IF(AND(OR(B36&lt;=$AG$4,U36=$U$6),B36&lt;15),ROUNDUP(AVERAGEIFS(Segédlet!$B$6:$B$19,Segédlet!$A$6:$A$19,"&gt;="&amp;$B36,Segédlet!$A$6:$A$19,"&lt;"&amp;($B36+$AE36)),0),0)</f>
        <v>0</v>
      </c>
      <c r="AE36" s="41">
        <f t="shared" si="6"/>
        <v>80</v>
      </c>
      <c r="AF36" s="41"/>
      <c r="AG36" s="41">
        <f>+IF(AD36&gt;0,INT(($AD$4-B36)/VLOOKUP($B$2,Segédlet!$A$23:$B$29,2,FALSE)),0)</f>
        <v>0</v>
      </c>
      <c r="AH36" s="47" t="str">
        <f t="shared" si="7"/>
        <v/>
      </c>
      <c r="AI36" s="39"/>
      <c r="AJ36" s="39">
        <f t="shared" si="12"/>
        <v>0</v>
      </c>
      <c r="AK36" s="209">
        <f t="shared" si="11"/>
        <v>0</v>
      </c>
    </row>
    <row r="37" spans="1:37" ht="15" hidden="1" customHeight="1">
      <c r="A37" s="191"/>
      <c r="B37" s="153" t="str">
        <f t="shared" si="13"/>
        <v/>
      </c>
      <c r="C37" s="154" t="str">
        <f t="shared" si="14"/>
        <v/>
      </c>
      <c r="D37" s="144"/>
      <c r="E37" s="145"/>
      <c r="F37" s="146"/>
      <c r="G37" s="147" t="str">
        <f t="shared" si="15"/>
        <v xml:space="preserve"> </v>
      </c>
      <c r="H37" s="148" t="str">
        <f>+IF(YEAR(Címlap!$B$5)-M37&gt;18,"","J")</f>
        <v/>
      </c>
      <c r="I37" s="158"/>
      <c r="J37" s="159"/>
      <c r="K37" s="178"/>
      <c r="L37" s="162"/>
      <c r="M37" s="162"/>
      <c r="N37" s="120"/>
      <c r="O37" s="116"/>
      <c r="P37" s="116"/>
      <c r="Q37" s="116"/>
      <c r="R37" s="117"/>
      <c r="S37" s="116"/>
      <c r="T37" s="118"/>
      <c r="U37" s="149">
        <f t="shared" si="17"/>
        <v>0</v>
      </c>
      <c r="V37" s="123"/>
      <c r="W37" s="156"/>
      <c r="X37" s="161"/>
      <c r="Y37" s="150">
        <f t="shared" si="4"/>
        <v>0</v>
      </c>
      <c r="Z37" s="155">
        <f t="shared" si="8"/>
        <v>0</v>
      </c>
      <c r="AA37" s="152">
        <f t="shared" si="5"/>
        <v>0</v>
      </c>
      <c r="AB37" s="50" t="str">
        <f t="shared" si="9"/>
        <v>F1H</v>
      </c>
      <c r="AC37" s="50" t="s">
        <v>609</v>
      </c>
      <c r="AD37" s="41">
        <f>+IF(AND(OR(B37&lt;=$AG$4,U37=$U$6),B37&lt;15),ROUNDUP(AVERAGEIFS(Segédlet!$B$6:$B$19,Segédlet!$A$6:$A$19,"&gt;="&amp;$B37,Segédlet!$A$6:$A$19,"&lt;"&amp;($B37+$AE37)),0),0)</f>
        <v>0</v>
      </c>
      <c r="AE37" s="41">
        <f t="shared" si="6"/>
        <v>80</v>
      </c>
      <c r="AF37" s="41"/>
      <c r="AG37" s="41">
        <f>+IF(AD37&gt;0,INT(($AD$4-B37)/VLOOKUP($B$2,Segédlet!$A$23:$B$29,2,FALSE)),0)</f>
        <v>0</v>
      </c>
      <c r="AH37" s="47" t="str">
        <f t="shared" si="7"/>
        <v/>
      </c>
      <c r="AI37" s="39"/>
      <c r="AJ37" s="39">
        <f t="shared" si="12"/>
        <v>0</v>
      </c>
      <c r="AK37" s="209">
        <f t="shared" si="11"/>
        <v>0</v>
      </c>
    </row>
    <row r="38" spans="1:37" ht="15" hidden="1" customHeight="1">
      <c r="A38" s="191"/>
      <c r="B38" s="153" t="str">
        <f t="shared" si="13"/>
        <v/>
      </c>
      <c r="C38" s="154" t="str">
        <f t="shared" si="14"/>
        <v/>
      </c>
      <c r="D38" s="144"/>
      <c r="E38" s="145"/>
      <c r="F38" s="146"/>
      <c r="G38" s="147" t="str">
        <f t="shared" si="15"/>
        <v xml:space="preserve"> </v>
      </c>
      <c r="H38" s="148" t="str">
        <f>+IF(YEAR(Címlap!$B$5)-M38&gt;18,"","J")</f>
        <v/>
      </c>
      <c r="I38" s="158"/>
      <c r="J38" s="159"/>
      <c r="K38" s="178"/>
      <c r="L38" s="162"/>
      <c r="M38" s="162"/>
      <c r="N38" s="120"/>
      <c r="O38" s="116"/>
      <c r="P38" s="116"/>
      <c r="Q38" s="116"/>
      <c r="R38" s="117"/>
      <c r="S38" s="116"/>
      <c r="T38" s="118"/>
      <c r="U38" s="149">
        <f t="shared" si="17"/>
        <v>0</v>
      </c>
      <c r="V38" s="123"/>
      <c r="W38" s="156"/>
      <c r="X38" s="161"/>
      <c r="Y38" s="150">
        <f t="shared" si="4"/>
        <v>0</v>
      </c>
      <c r="Z38" s="155">
        <f t="shared" si="8"/>
        <v>0</v>
      </c>
      <c r="AA38" s="152">
        <f t="shared" si="5"/>
        <v>0</v>
      </c>
      <c r="AB38" s="50" t="str">
        <f t="shared" si="9"/>
        <v>F1H</v>
      </c>
      <c r="AC38" s="50" t="s">
        <v>609</v>
      </c>
      <c r="AD38" s="41">
        <f>+IF(AND(OR(B38&lt;=$AG$4,U38=$U$6),B38&lt;15),ROUNDUP(AVERAGEIFS(Segédlet!$B$6:$B$19,Segédlet!$A$6:$A$19,"&gt;="&amp;$B38,Segédlet!$A$6:$A$19,"&lt;"&amp;($B38+$AE38)),0),0)</f>
        <v>0</v>
      </c>
      <c r="AE38" s="41">
        <f t="shared" si="6"/>
        <v>80</v>
      </c>
      <c r="AF38" s="41"/>
      <c r="AG38" s="41">
        <f>+IF(AD38&gt;0,INT(($AD$4-B38)/VLOOKUP($B$2,Segédlet!$A$23:$B$29,2,FALSE)),0)</f>
        <v>0</v>
      </c>
      <c r="AH38" s="47" t="str">
        <f t="shared" si="7"/>
        <v/>
      </c>
      <c r="AI38" s="39"/>
      <c r="AJ38" s="39">
        <f t="shared" si="12"/>
        <v>0</v>
      </c>
      <c r="AK38" s="209">
        <f t="shared" si="11"/>
        <v>0</v>
      </c>
    </row>
    <row r="39" spans="1:37" ht="15" hidden="1" customHeight="1">
      <c r="A39" s="191"/>
      <c r="B39" s="153" t="str">
        <f t="shared" si="13"/>
        <v/>
      </c>
      <c r="C39" s="154" t="str">
        <f t="shared" si="14"/>
        <v/>
      </c>
      <c r="D39" s="144"/>
      <c r="E39" s="145"/>
      <c r="F39" s="146"/>
      <c r="G39" s="147" t="str">
        <f t="shared" si="15"/>
        <v xml:space="preserve"> </v>
      </c>
      <c r="H39" s="148" t="str">
        <f>+IF(YEAR(Címlap!$B$5)-M39&gt;18,"","J")</f>
        <v/>
      </c>
      <c r="I39" s="158"/>
      <c r="J39" s="159"/>
      <c r="K39" s="178"/>
      <c r="L39" s="162"/>
      <c r="M39" s="162"/>
      <c r="N39" s="120"/>
      <c r="O39" s="116"/>
      <c r="P39" s="116"/>
      <c r="Q39" s="116"/>
      <c r="R39" s="117"/>
      <c r="S39" s="116"/>
      <c r="T39" s="118"/>
      <c r="U39" s="149">
        <f t="shared" si="17"/>
        <v>0</v>
      </c>
      <c r="V39" s="123"/>
      <c r="W39" s="156"/>
      <c r="X39" s="161"/>
      <c r="Y39" s="150">
        <f t="shared" si="4"/>
        <v>0</v>
      </c>
      <c r="Z39" s="155">
        <f t="shared" si="8"/>
        <v>0</v>
      </c>
      <c r="AA39" s="152">
        <f t="shared" si="5"/>
        <v>0</v>
      </c>
      <c r="AB39" s="50" t="str">
        <f t="shared" si="9"/>
        <v>F1H</v>
      </c>
      <c r="AC39" s="50" t="s">
        <v>609</v>
      </c>
      <c r="AD39" s="41">
        <f>+IF(AND(OR(B39&lt;=$AG$4,U39=$U$6),B39&lt;15),ROUNDUP(AVERAGEIFS(Segédlet!$B$6:$B$19,Segédlet!$A$6:$A$19,"&gt;="&amp;$B39,Segédlet!$A$6:$A$19,"&lt;"&amp;($B39+$AE39)),0),0)</f>
        <v>0</v>
      </c>
      <c r="AE39" s="41">
        <f t="shared" si="6"/>
        <v>80</v>
      </c>
      <c r="AF39" s="41"/>
      <c r="AG39" s="41">
        <f>+IF(AD39&gt;0,INT(($AD$4-B39)/VLOOKUP($B$2,Segédlet!$A$23:$B$29,2,FALSE)),0)</f>
        <v>0</v>
      </c>
      <c r="AH39" s="47" t="str">
        <f t="shared" si="7"/>
        <v/>
      </c>
      <c r="AI39" s="39"/>
      <c r="AJ39" s="39">
        <f t="shared" si="12"/>
        <v>0</v>
      </c>
      <c r="AK39" s="209">
        <f t="shared" si="11"/>
        <v>0</v>
      </c>
    </row>
    <row r="40" spans="1:37" ht="15" hidden="1" customHeight="1">
      <c r="A40" s="191"/>
      <c r="B40" s="153" t="str">
        <f t="shared" si="13"/>
        <v/>
      </c>
      <c r="C40" s="154" t="str">
        <f t="shared" si="14"/>
        <v/>
      </c>
      <c r="D40" s="144"/>
      <c r="E40" s="145"/>
      <c r="F40" s="146"/>
      <c r="G40" s="147" t="str">
        <f t="shared" si="15"/>
        <v xml:space="preserve"> </v>
      </c>
      <c r="H40" s="148" t="str">
        <f>+IF(YEAR(Címlap!$B$5)-M40&gt;18,"","J")</f>
        <v/>
      </c>
      <c r="I40" s="158"/>
      <c r="J40" s="159"/>
      <c r="K40" s="178"/>
      <c r="L40" s="162"/>
      <c r="M40" s="162"/>
      <c r="N40" s="120"/>
      <c r="O40" s="116"/>
      <c r="P40" s="116"/>
      <c r="Q40" s="116"/>
      <c r="R40" s="117"/>
      <c r="S40" s="116"/>
      <c r="T40" s="118"/>
      <c r="U40" s="149">
        <f t="shared" si="17"/>
        <v>0</v>
      </c>
      <c r="V40" s="123"/>
      <c r="W40" s="156"/>
      <c r="X40" s="161"/>
      <c r="Y40" s="150">
        <f t="shared" si="4"/>
        <v>0</v>
      </c>
      <c r="Z40" s="155">
        <f t="shared" si="8"/>
        <v>0</v>
      </c>
      <c r="AA40" s="152">
        <f t="shared" si="5"/>
        <v>0</v>
      </c>
      <c r="AB40" s="50" t="str">
        <f t="shared" si="9"/>
        <v>F1H</v>
      </c>
      <c r="AC40" s="50" t="s">
        <v>609</v>
      </c>
      <c r="AD40" s="41">
        <f>+IF(AND(OR(B40&lt;=$AG$4,U40=$U$6),B40&lt;15),ROUNDUP(AVERAGEIFS(Segédlet!$B$6:$B$19,Segédlet!$A$6:$A$19,"&gt;="&amp;$B40,Segédlet!$A$6:$A$19,"&lt;"&amp;($B40+$AE40)),0),0)</f>
        <v>0</v>
      </c>
      <c r="AE40" s="41">
        <f t="shared" si="6"/>
        <v>80</v>
      </c>
      <c r="AF40" s="41"/>
      <c r="AG40" s="41">
        <f>+IF(AD40&gt;0,INT(($AD$4-B40)/VLOOKUP($B$2,Segédlet!$A$23:$B$29,2,FALSE)),0)</f>
        <v>0</v>
      </c>
      <c r="AH40" s="47" t="str">
        <f t="shared" si="7"/>
        <v/>
      </c>
      <c r="AI40" s="39"/>
      <c r="AJ40" s="39">
        <f t="shared" si="12"/>
        <v>0</v>
      </c>
      <c r="AK40" s="209">
        <f t="shared" si="11"/>
        <v>0</v>
      </c>
    </row>
    <row r="41" spans="1:37" ht="15" hidden="1" customHeight="1">
      <c r="A41" s="191"/>
      <c r="B41" s="153" t="str">
        <f t="shared" si="13"/>
        <v/>
      </c>
      <c r="C41" s="154" t="str">
        <f t="shared" si="14"/>
        <v/>
      </c>
      <c r="D41" s="144"/>
      <c r="E41" s="145"/>
      <c r="F41" s="146"/>
      <c r="G41" s="147" t="str">
        <f t="shared" si="15"/>
        <v xml:space="preserve"> </v>
      </c>
      <c r="H41" s="148" t="str">
        <f>+IF(YEAR(Címlap!$B$5)-M41&gt;18,"","J")</f>
        <v/>
      </c>
      <c r="I41" s="158"/>
      <c r="J41" s="159"/>
      <c r="K41" s="178"/>
      <c r="L41" s="162"/>
      <c r="M41" s="162"/>
      <c r="N41" s="120"/>
      <c r="O41" s="116"/>
      <c r="P41" s="116"/>
      <c r="Q41" s="116"/>
      <c r="R41" s="117"/>
      <c r="S41" s="116"/>
      <c r="T41" s="118"/>
      <c r="U41" s="149">
        <f t="shared" si="17"/>
        <v>0</v>
      </c>
      <c r="V41" s="123"/>
      <c r="W41" s="156"/>
      <c r="X41" s="161"/>
      <c r="Y41" s="150">
        <f t="shared" si="4"/>
        <v>0</v>
      </c>
      <c r="Z41" s="155">
        <f t="shared" si="8"/>
        <v>0</v>
      </c>
      <c r="AA41" s="152">
        <f t="shared" si="5"/>
        <v>0</v>
      </c>
      <c r="AB41" s="50" t="str">
        <f t="shared" si="9"/>
        <v>F1H</v>
      </c>
      <c r="AC41" s="50" t="s">
        <v>609</v>
      </c>
      <c r="AD41" s="41">
        <f>+IF(AND(OR(B41&lt;=$AG$4,U41=$U$6),B41&lt;15),ROUNDUP(AVERAGEIFS(Segédlet!$B$6:$B$19,Segédlet!$A$6:$A$19,"&gt;="&amp;$B41,Segédlet!$A$6:$A$19,"&lt;"&amp;($B41+$AE41)),0),0)</f>
        <v>0</v>
      </c>
      <c r="AE41" s="41">
        <f t="shared" si="6"/>
        <v>80</v>
      </c>
      <c r="AF41" s="41"/>
      <c r="AG41" s="41">
        <f>+IF(AD41&gt;0,INT(($AD$4-B41)/VLOOKUP($B$2,Segédlet!$A$23:$B$29,2,FALSE)),0)</f>
        <v>0</v>
      </c>
      <c r="AH41" s="47" t="str">
        <f t="shared" si="7"/>
        <v/>
      </c>
      <c r="AI41" s="39"/>
      <c r="AJ41" s="39">
        <f t="shared" si="12"/>
        <v>0</v>
      </c>
      <c r="AK41" s="209">
        <f t="shared" si="11"/>
        <v>0</v>
      </c>
    </row>
    <row r="42" spans="1:37" ht="15" hidden="1" customHeight="1">
      <c r="A42" s="191"/>
      <c r="B42" s="153" t="str">
        <f t="shared" si="13"/>
        <v/>
      </c>
      <c r="C42" s="154" t="str">
        <f t="shared" si="14"/>
        <v/>
      </c>
      <c r="D42" s="144"/>
      <c r="E42" s="145"/>
      <c r="F42" s="146"/>
      <c r="G42" s="147" t="str">
        <f t="shared" si="15"/>
        <v xml:space="preserve"> </v>
      </c>
      <c r="H42" s="148" t="str">
        <f>+IF(YEAR(Címlap!$B$5)-M42&gt;18,"","J")</f>
        <v/>
      </c>
      <c r="I42" s="158"/>
      <c r="J42" s="159"/>
      <c r="K42" s="178"/>
      <c r="L42" s="162"/>
      <c r="M42" s="162"/>
      <c r="N42" s="120"/>
      <c r="O42" s="116"/>
      <c r="P42" s="116"/>
      <c r="Q42" s="116"/>
      <c r="R42" s="117"/>
      <c r="S42" s="116"/>
      <c r="T42" s="118"/>
      <c r="U42" s="149">
        <f t="shared" si="17"/>
        <v>0</v>
      </c>
      <c r="V42" s="123"/>
      <c r="W42" s="156"/>
      <c r="X42" s="161"/>
      <c r="Y42" s="150">
        <f t="shared" si="4"/>
        <v>0</v>
      </c>
      <c r="Z42" s="155">
        <f t="shared" si="8"/>
        <v>0</v>
      </c>
      <c r="AA42" s="152">
        <f t="shared" si="5"/>
        <v>0</v>
      </c>
      <c r="AB42" s="50" t="str">
        <f t="shared" si="9"/>
        <v>F1H</v>
      </c>
      <c r="AC42" s="50" t="s">
        <v>609</v>
      </c>
      <c r="AD42" s="41">
        <f>+IF(AND(OR(B42&lt;=$AG$4,U42=$U$6),B42&lt;15),ROUNDUP(AVERAGEIFS(Segédlet!$B$6:$B$19,Segédlet!$A$6:$A$19,"&gt;="&amp;$B42,Segédlet!$A$6:$A$19,"&lt;"&amp;($B42+$AE42)),0),0)</f>
        <v>0</v>
      </c>
      <c r="AE42" s="41">
        <f t="shared" si="6"/>
        <v>80</v>
      </c>
      <c r="AF42" s="41"/>
      <c r="AG42" s="41">
        <f>+IF(AD42&gt;0,INT(($AD$4-B42)/VLOOKUP($B$2,Segédlet!$A$23:$B$29,2,FALSE)),0)</f>
        <v>0</v>
      </c>
      <c r="AH42" s="47" t="str">
        <f t="shared" si="7"/>
        <v/>
      </c>
      <c r="AI42" s="39"/>
      <c r="AJ42" s="39">
        <f t="shared" si="12"/>
        <v>0</v>
      </c>
      <c r="AK42" s="209">
        <f t="shared" si="11"/>
        <v>0</v>
      </c>
    </row>
    <row r="43" spans="1:37" ht="15" hidden="1" customHeight="1">
      <c r="A43" s="191"/>
      <c r="B43" s="153" t="str">
        <f t="shared" si="13"/>
        <v/>
      </c>
      <c r="C43" s="154" t="str">
        <f t="shared" si="14"/>
        <v/>
      </c>
      <c r="D43" s="144"/>
      <c r="E43" s="145"/>
      <c r="F43" s="146"/>
      <c r="G43" s="147" t="str">
        <f t="shared" si="15"/>
        <v xml:space="preserve"> </v>
      </c>
      <c r="H43" s="148" t="str">
        <f>+IF(YEAR(Címlap!$B$5)-M43&gt;18,"","J")</f>
        <v/>
      </c>
      <c r="I43" s="158"/>
      <c r="J43" s="159"/>
      <c r="K43" s="178"/>
      <c r="L43" s="162"/>
      <c r="M43" s="162"/>
      <c r="N43" s="120"/>
      <c r="O43" s="116"/>
      <c r="P43" s="116"/>
      <c r="Q43" s="116"/>
      <c r="R43" s="117"/>
      <c r="S43" s="116"/>
      <c r="T43" s="118"/>
      <c r="U43" s="149">
        <f t="shared" si="17"/>
        <v>0</v>
      </c>
      <c r="V43" s="123"/>
      <c r="W43" s="156"/>
      <c r="X43" s="161"/>
      <c r="Y43" s="150">
        <f t="shared" si="4"/>
        <v>0</v>
      </c>
      <c r="Z43" s="155">
        <f t="shared" si="8"/>
        <v>0</v>
      </c>
      <c r="AA43" s="152">
        <f t="shared" si="5"/>
        <v>0</v>
      </c>
      <c r="AB43" s="50" t="str">
        <f t="shared" si="9"/>
        <v>F1H</v>
      </c>
      <c r="AC43" s="50" t="s">
        <v>609</v>
      </c>
      <c r="AD43" s="41">
        <f>+IF(AND(OR(B43&lt;=$AG$4,U43=$U$6),B43&lt;15),ROUNDUP(AVERAGEIFS(Segédlet!$B$6:$B$19,Segédlet!$A$6:$A$19,"&gt;="&amp;$B43,Segédlet!$A$6:$A$19,"&lt;"&amp;($B43+$AE43)),0),0)</f>
        <v>0</v>
      </c>
      <c r="AE43" s="41">
        <f t="shared" si="6"/>
        <v>80</v>
      </c>
      <c r="AF43" s="41"/>
      <c r="AG43" s="41">
        <f>+IF(AD43&gt;0,INT(($AD$4-B43)/VLOOKUP($B$2,Segédlet!$A$23:$B$29,2,FALSE)),0)</f>
        <v>0</v>
      </c>
      <c r="AH43" s="47" t="str">
        <f t="shared" si="7"/>
        <v/>
      </c>
      <c r="AI43" s="39"/>
      <c r="AJ43" s="39">
        <f t="shared" si="12"/>
        <v>0</v>
      </c>
      <c r="AK43" s="209">
        <f t="shared" si="11"/>
        <v>0</v>
      </c>
    </row>
    <row r="44" spans="1:37" ht="15" hidden="1" customHeight="1">
      <c r="A44" s="191"/>
      <c r="B44" s="153" t="str">
        <f t="shared" si="13"/>
        <v/>
      </c>
      <c r="C44" s="154" t="str">
        <f t="shared" si="14"/>
        <v/>
      </c>
      <c r="D44" s="144"/>
      <c r="E44" s="145"/>
      <c r="F44" s="146"/>
      <c r="G44" s="147" t="str">
        <f t="shared" si="15"/>
        <v xml:space="preserve"> </v>
      </c>
      <c r="H44" s="148" t="str">
        <f>+IF(YEAR(Címlap!$B$5)-M44&gt;18,"","J")</f>
        <v/>
      </c>
      <c r="I44" s="158"/>
      <c r="J44" s="159"/>
      <c r="K44" s="178"/>
      <c r="L44" s="162"/>
      <c r="M44" s="162"/>
      <c r="N44" s="120"/>
      <c r="O44" s="116"/>
      <c r="P44" s="116"/>
      <c r="Q44" s="116"/>
      <c r="R44" s="117"/>
      <c r="S44" s="116"/>
      <c r="T44" s="118"/>
      <c r="U44" s="149">
        <f t="shared" si="17"/>
        <v>0</v>
      </c>
      <c r="V44" s="123"/>
      <c r="W44" s="156"/>
      <c r="X44" s="161"/>
      <c r="Y44" s="150">
        <f t="shared" si="4"/>
        <v>0</v>
      </c>
      <c r="Z44" s="155">
        <f t="shared" si="8"/>
        <v>0</v>
      </c>
      <c r="AA44" s="152">
        <f t="shared" si="5"/>
        <v>0</v>
      </c>
      <c r="AB44" s="50" t="str">
        <f t="shared" si="9"/>
        <v>F1H</v>
      </c>
      <c r="AC44" s="50" t="s">
        <v>609</v>
      </c>
      <c r="AD44" s="41">
        <f>+IF(AND(OR(B44&lt;=$AG$4,U44=$U$6),B44&lt;15),ROUNDUP(AVERAGEIFS(Segédlet!$B$6:$B$19,Segédlet!$A$6:$A$19,"&gt;="&amp;$B44,Segédlet!$A$6:$A$19,"&lt;"&amp;($B44+$AE44)),0),0)</f>
        <v>0</v>
      </c>
      <c r="AE44" s="41">
        <f t="shared" si="6"/>
        <v>80</v>
      </c>
      <c r="AF44" s="41"/>
      <c r="AG44" s="41">
        <f>+IF(AD44&gt;0,INT(($AD$4-B44)/VLOOKUP($B$2,Segédlet!$A$23:$B$29,2,FALSE)),0)</f>
        <v>0</v>
      </c>
      <c r="AH44" s="47" t="str">
        <f t="shared" si="7"/>
        <v/>
      </c>
      <c r="AI44" s="39"/>
      <c r="AJ44" s="39">
        <f t="shared" si="12"/>
        <v>0</v>
      </c>
      <c r="AK44" s="209">
        <f t="shared" si="11"/>
        <v>0</v>
      </c>
    </row>
    <row r="45" spans="1:37" ht="15" hidden="1" customHeight="1">
      <c r="A45" s="191"/>
      <c r="B45" s="153" t="str">
        <f t="shared" si="13"/>
        <v/>
      </c>
      <c r="C45" s="154" t="str">
        <f t="shared" si="14"/>
        <v/>
      </c>
      <c r="D45" s="144"/>
      <c r="E45" s="145"/>
      <c r="F45" s="146"/>
      <c r="G45" s="147" t="str">
        <f t="shared" si="15"/>
        <v xml:space="preserve"> </v>
      </c>
      <c r="H45" s="148" t="str">
        <f>+IF(YEAR(Címlap!$B$5)-M45&gt;18,"","J")</f>
        <v/>
      </c>
      <c r="I45" s="158"/>
      <c r="J45" s="159"/>
      <c r="K45" s="178"/>
      <c r="L45" s="162"/>
      <c r="M45" s="162"/>
      <c r="N45" s="120"/>
      <c r="O45" s="116"/>
      <c r="P45" s="116"/>
      <c r="Q45" s="116"/>
      <c r="R45" s="117"/>
      <c r="S45" s="116"/>
      <c r="T45" s="118"/>
      <c r="U45" s="149">
        <f t="shared" si="17"/>
        <v>0</v>
      </c>
      <c r="V45" s="123"/>
      <c r="W45" s="156"/>
      <c r="X45" s="161"/>
      <c r="Y45" s="150">
        <f t="shared" si="4"/>
        <v>0</v>
      </c>
      <c r="Z45" s="155">
        <f t="shared" si="8"/>
        <v>0</v>
      </c>
      <c r="AA45" s="152">
        <f t="shared" si="5"/>
        <v>0</v>
      </c>
      <c r="AB45" s="50" t="str">
        <f t="shared" si="9"/>
        <v>F1H</v>
      </c>
      <c r="AC45" s="50" t="s">
        <v>609</v>
      </c>
      <c r="AD45" s="41">
        <f>+IF(AND(OR(B45&lt;=$AG$4,U45=$U$6),B45&lt;15),ROUNDUP(AVERAGEIFS(Segédlet!$B$6:$B$19,Segédlet!$A$6:$A$19,"&gt;="&amp;$B45,Segédlet!$A$6:$A$19,"&lt;"&amp;($B45+$AE45)),0),0)</f>
        <v>0</v>
      </c>
      <c r="AE45" s="41">
        <f t="shared" si="6"/>
        <v>80</v>
      </c>
      <c r="AF45" s="41"/>
      <c r="AG45" s="41">
        <f>+IF(AD45&gt;0,INT(($AD$4-B45)/VLOOKUP($B$2,Segédlet!$A$23:$B$29,2,FALSE)),0)</f>
        <v>0</v>
      </c>
      <c r="AH45" s="47" t="str">
        <f t="shared" si="7"/>
        <v/>
      </c>
      <c r="AI45" s="39"/>
      <c r="AJ45" s="39">
        <f t="shared" si="12"/>
        <v>0</v>
      </c>
      <c r="AK45" s="209">
        <f t="shared" si="11"/>
        <v>0</v>
      </c>
    </row>
    <row r="46" spans="1:37" ht="15" hidden="1" customHeight="1">
      <c r="A46" s="191"/>
      <c r="B46" s="153" t="str">
        <f t="shared" si="13"/>
        <v/>
      </c>
      <c r="C46" s="154" t="str">
        <f t="shared" si="14"/>
        <v/>
      </c>
      <c r="D46" s="144"/>
      <c r="E46" s="145"/>
      <c r="F46" s="146"/>
      <c r="G46" s="147" t="str">
        <f t="shared" si="15"/>
        <v xml:space="preserve"> </v>
      </c>
      <c r="H46" s="148" t="str">
        <f>+IF(YEAR(Címlap!$B$5)-M46&gt;18,"","J")</f>
        <v/>
      </c>
      <c r="I46" s="158"/>
      <c r="J46" s="159"/>
      <c r="K46" s="178"/>
      <c r="L46" s="162"/>
      <c r="M46" s="162"/>
      <c r="N46" s="120"/>
      <c r="O46" s="116"/>
      <c r="P46" s="116"/>
      <c r="Q46" s="116"/>
      <c r="R46" s="117"/>
      <c r="S46" s="116"/>
      <c r="T46" s="118"/>
      <c r="U46" s="149">
        <f t="shared" si="17"/>
        <v>0</v>
      </c>
      <c r="V46" s="123"/>
      <c r="W46" s="156"/>
      <c r="X46" s="161"/>
      <c r="Y46" s="150">
        <f t="shared" si="4"/>
        <v>0</v>
      </c>
      <c r="Z46" s="155">
        <f t="shared" si="8"/>
        <v>0</v>
      </c>
      <c r="AA46" s="152">
        <f t="shared" si="5"/>
        <v>0</v>
      </c>
      <c r="AB46" s="50" t="str">
        <f t="shared" si="9"/>
        <v>F1H</v>
      </c>
      <c r="AC46" s="50" t="s">
        <v>609</v>
      </c>
      <c r="AD46" s="41">
        <f>+IF(AND(OR(B46&lt;=$AG$4,U46=$U$6),B46&lt;15),ROUNDUP(AVERAGEIFS(Segédlet!$B$6:$B$19,Segédlet!$A$6:$A$19,"&gt;="&amp;$B46,Segédlet!$A$6:$A$19,"&lt;"&amp;($B46+$AE46)),0),0)</f>
        <v>0</v>
      </c>
      <c r="AE46" s="41">
        <f t="shared" si="6"/>
        <v>80</v>
      </c>
      <c r="AF46" s="41"/>
      <c r="AG46" s="41">
        <f>+IF(AD46&gt;0,INT(($AD$4-B46)/VLOOKUP($B$2,Segédlet!$A$23:$B$29,2,FALSE)),0)</f>
        <v>0</v>
      </c>
      <c r="AH46" s="47" t="str">
        <f t="shared" si="7"/>
        <v/>
      </c>
      <c r="AI46" s="39"/>
      <c r="AJ46" s="39">
        <f t="shared" si="12"/>
        <v>0</v>
      </c>
      <c r="AK46" s="209">
        <f t="shared" si="11"/>
        <v>0</v>
      </c>
    </row>
    <row r="47" spans="1:37" ht="15" hidden="1" customHeight="1">
      <c r="A47" s="191"/>
      <c r="B47" s="153" t="str">
        <f t="shared" si="13"/>
        <v/>
      </c>
      <c r="C47" s="154" t="str">
        <f t="shared" si="14"/>
        <v/>
      </c>
      <c r="D47" s="144"/>
      <c r="E47" s="145"/>
      <c r="F47" s="146"/>
      <c r="G47" s="147" t="str">
        <f t="shared" si="15"/>
        <v xml:space="preserve"> </v>
      </c>
      <c r="H47" s="148" t="str">
        <f>+IF(YEAR(Címlap!$B$5)-M47&gt;18,"","J")</f>
        <v/>
      </c>
      <c r="I47" s="158"/>
      <c r="J47" s="159"/>
      <c r="K47" s="178"/>
      <c r="L47" s="162"/>
      <c r="M47" s="162"/>
      <c r="N47" s="120"/>
      <c r="O47" s="116"/>
      <c r="P47" s="116"/>
      <c r="Q47" s="116"/>
      <c r="R47" s="117"/>
      <c r="S47" s="116"/>
      <c r="T47" s="118"/>
      <c r="U47" s="149">
        <f t="shared" si="17"/>
        <v>0</v>
      </c>
      <c r="V47" s="123"/>
      <c r="W47" s="156"/>
      <c r="X47" s="161"/>
      <c r="Y47" s="150">
        <f t="shared" si="4"/>
        <v>0</v>
      </c>
      <c r="Z47" s="155">
        <f t="shared" si="8"/>
        <v>0</v>
      </c>
      <c r="AA47" s="152">
        <f t="shared" si="5"/>
        <v>0</v>
      </c>
      <c r="AB47" s="50" t="str">
        <f t="shared" si="9"/>
        <v>F1H</v>
      </c>
      <c r="AC47" s="50" t="s">
        <v>609</v>
      </c>
      <c r="AD47" s="41">
        <f>+IF(AND(OR(B47&lt;=$AG$4,U47=$U$6),B47&lt;15),ROUNDUP(AVERAGEIFS(Segédlet!$B$6:$B$19,Segédlet!$A$6:$A$19,"&gt;="&amp;$B47,Segédlet!$A$6:$A$19,"&lt;"&amp;($B47+$AE47)),0),0)</f>
        <v>0</v>
      </c>
      <c r="AE47" s="41">
        <f t="shared" si="6"/>
        <v>80</v>
      </c>
      <c r="AF47" s="41"/>
      <c r="AG47" s="41">
        <f>+IF(AD47&gt;0,INT(($AD$4-B47)/VLOOKUP($B$2,Segédlet!$A$23:$B$29,2,FALSE)),0)</f>
        <v>0</v>
      </c>
      <c r="AH47" s="47" t="str">
        <f t="shared" si="7"/>
        <v/>
      </c>
      <c r="AI47" s="39"/>
      <c r="AJ47" s="39">
        <f t="shared" si="12"/>
        <v>0</v>
      </c>
      <c r="AK47" s="209">
        <f t="shared" si="11"/>
        <v>0</v>
      </c>
    </row>
    <row r="48" spans="1:37" ht="15" hidden="1" customHeight="1">
      <c r="A48" s="191"/>
      <c r="B48" s="153" t="str">
        <f t="shared" si="13"/>
        <v/>
      </c>
      <c r="C48" s="154" t="str">
        <f t="shared" si="14"/>
        <v/>
      </c>
      <c r="D48" s="144"/>
      <c r="E48" s="145"/>
      <c r="F48" s="146"/>
      <c r="G48" s="147" t="str">
        <f t="shared" si="15"/>
        <v xml:space="preserve"> </v>
      </c>
      <c r="H48" s="148" t="str">
        <f>+IF(YEAR(Címlap!$B$5)-M48&gt;18,"","J")</f>
        <v/>
      </c>
      <c r="I48" s="158"/>
      <c r="J48" s="159"/>
      <c r="K48" s="178"/>
      <c r="L48" s="162"/>
      <c r="M48" s="162"/>
      <c r="N48" s="120"/>
      <c r="O48" s="116"/>
      <c r="P48" s="116"/>
      <c r="Q48" s="116"/>
      <c r="R48" s="117"/>
      <c r="S48" s="116"/>
      <c r="T48" s="118"/>
      <c r="U48" s="149">
        <f t="shared" si="17"/>
        <v>0</v>
      </c>
      <c r="V48" s="123"/>
      <c r="W48" s="156"/>
      <c r="X48" s="161"/>
      <c r="Y48" s="150">
        <f t="shared" si="4"/>
        <v>0</v>
      </c>
      <c r="Z48" s="155">
        <f t="shared" si="8"/>
        <v>0</v>
      </c>
      <c r="AA48" s="152">
        <f t="shared" si="5"/>
        <v>0</v>
      </c>
      <c r="AB48" s="50" t="str">
        <f t="shared" si="9"/>
        <v>F1H</v>
      </c>
      <c r="AC48" s="50" t="s">
        <v>609</v>
      </c>
      <c r="AD48" s="41">
        <f>+IF(AND(OR(B48&lt;=$AG$4,U48=$U$6),B48&lt;15),ROUNDUP(AVERAGEIFS(Segédlet!$B$6:$B$19,Segédlet!$A$6:$A$19,"&gt;="&amp;$B48,Segédlet!$A$6:$A$19,"&lt;"&amp;($B48+$AE48)),0),0)</f>
        <v>0</v>
      </c>
      <c r="AE48" s="41">
        <f t="shared" si="6"/>
        <v>80</v>
      </c>
      <c r="AF48" s="41"/>
      <c r="AG48" s="41">
        <f>+IF(AD48&gt;0,INT(($AD$4-B48)/VLOOKUP($B$2,Segédlet!$A$23:$B$29,2,FALSE)),0)</f>
        <v>0</v>
      </c>
      <c r="AH48" s="47" t="str">
        <f t="shared" si="7"/>
        <v/>
      </c>
      <c r="AI48" s="39"/>
      <c r="AJ48" s="39">
        <f t="shared" si="12"/>
        <v>0</v>
      </c>
      <c r="AK48" s="209">
        <f t="shared" si="11"/>
        <v>0</v>
      </c>
    </row>
    <row r="49" spans="1:37" ht="15" hidden="1" customHeight="1">
      <c r="A49" s="191"/>
      <c r="B49" s="153" t="str">
        <f t="shared" si="13"/>
        <v/>
      </c>
      <c r="C49" s="154" t="str">
        <f t="shared" si="14"/>
        <v/>
      </c>
      <c r="D49" s="144"/>
      <c r="E49" s="145"/>
      <c r="F49" s="146"/>
      <c r="G49" s="147" t="str">
        <f t="shared" si="15"/>
        <v xml:space="preserve"> </v>
      </c>
      <c r="H49" s="148" t="str">
        <f>+IF(YEAR(Címlap!$B$5)-M49&gt;18,"","J")</f>
        <v/>
      </c>
      <c r="I49" s="158"/>
      <c r="J49" s="159"/>
      <c r="K49" s="178"/>
      <c r="L49" s="162"/>
      <c r="M49" s="162"/>
      <c r="N49" s="120"/>
      <c r="O49" s="116"/>
      <c r="P49" s="116"/>
      <c r="Q49" s="116"/>
      <c r="R49" s="117"/>
      <c r="S49" s="116"/>
      <c r="T49" s="118"/>
      <c r="U49" s="149">
        <f t="shared" si="17"/>
        <v>0</v>
      </c>
      <c r="V49" s="123"/>
      <c r="W49" s="156"/>
      <c r="X49" s="161"/>
      <c r="Y49" s="150">
        <f t="shared" si="4"/>
        <v>0</v>
      </c>
      <c r="Z49" s="155">
        <f t="shared" si="8"/>
        <v>0</v>
      </c>
      <c r="AA49" s="152">
        <f t="shared" si="5"/>
        <v>0</v>
      </c>
      <c r="AB49" s="50" t="str">
        <f t="shared" si="9"/>
        <v>F1H</v>
      </c>
      <c r="AC49" s="50" t="s">
        <v>609</v>
      </c>
      <c r="AD49" s="41">
        <f>+IF(AND(OR(B49&lt;=$AG$4,U49=$U$6),B49&lt;15),ROUNDUP(AVERAGEIFS(Segédlet!$B$6:$B$19,Segédlet!$A$6:$A$19,"&gt;="&amp;$B49,Segédlet!$A$6:$A$19,"&lt;"&amp;($B49+$AE49)),0),0)</f>
        <v>0</v>
      </c>
      <c r="AE49" s="41">
        <f t="shared" si="6"/>
        <v>80</v>
      </c>
      <c r="AF49" s="41"/>
      <c r="AG49" s="41">
        <f>+IF(AD49&gt;0,INT(($AD$4-B49)/VLOOKUP($B$2,Segédlet!$A$23:$B$29,2,FALSE)),0)</f>
        <v>0</v>
      </c>
      <c r="AH49" s="47" t="str">
        <f t="shared" si="7"/>
        <v/>
      </c>
      <c r="AI49" s="39"/>
      <c r="AJ49" s="39">
        <f t="shared" si="12"/>
        <v>0</v>
      </c>
      <c r="AK49" s="209">
        <f t="shared" si="11"/>
        <v>0</v>
      </c>
    </row>
    <row r="50" spans="1:37" ht="15" hidden="1" customHeight="1">
      <c r="A50" s="191"/>
      <c r="B50" s="153" t="str">
        <f t="shared" si="13"/>
        <v/>
      </c>
      <c r="C50" s="154" t="str">
        <f t="shared" si="14"/>
        <v/>
      </c>
      <c r="D50" s="144"/>
      <c r="E50" s="145"/>
      <c r="F50" s="146"/>
      <c r="G50" s="147" t="str">
        <f t="shared" si="15"/>
        <v xml:space="preserve"> </v>
      </c>
      <c r="H50" s="148" t="str">
        <f>+IF(YEAR(Címlap!$B$5)-M50&gt;18,"","J")</f>
        <v/>
      </c>
      <c r="I50" s="158"/>
      <c r="J50" s="159"/>
      <c r="K50" s="178"/>
      <c r="L50" s="162"/>
      <c r="M50" s="162"/>
      <c r="N50" s="120"/>
      <c r="O50" s="116"/>
      <c r="P50" s="116"/>
      <c r="Q50" s="116"/>
      <c r="R50" s="117"/>
      <c r="S50" s="116"/>
      <c r="T50" s="118"/>
      <c r="U50" s="149">
        <f t="shared" si="17"/>
        <v>0</v>
      </c>
      <c r="V50" s="123"/>
      <c r="W50" s="156"/>
      <c r="X50" s="161"/>
      <c r="Y50" s="150">
        <f t="shared" si="4"/>
        <v>0</v>
      </c>
      <c r="Z50" s="155">
        <f t="shared" si="8"/>
        <v>0</v>
      </c>
      <c r="AA50" s="152">
        <f t="shared" si="5"/>
        <v>0</v>
      </c>
      <c r="AB50" s="50" t="str">
        <f t="shared" si="9"/>
        <v>F1H</v>
      </c>
      <c r="AC50" s="50" t="s">
        <v>609</v>
      </c>
      <c r="AD50" s="41">
        <f>+IF(AND(OR(B50&lt;=$AG$4,U50=$U$6),B50&lt;15),ROUNDUP(AVERAGEIFS(Segédlet!$B$6:$B$19,Segédlet!$A$6:$A$19,"&gt;="&amp;$B50,Segédlet!$A$6:$A$19,"&lt;"&amp;($B50+$AE50)),0),0)</f>
        <v>0</v>
      </c>
      <c r="AE50" s="41">
        <f t="shared" si="6"/>
        <v>80</v>
      </c>
      <c r="AF50" s="41"/>
      <c r="AG50" s="41">
        <f>+IF(AD50&gt;0,INT(($AD$4-B50)/VLOOKUP($B$2,Segédlet!$A$23:$B$29,2,FALSE)),0)</f>
        <v>0</v>
      </c>
      <c r="AH50" s="47" t="str">
        <f t="shared" si="7"/>
        <v/>
      </c>
      <c r="AI50" s="39"/>
      <c r="AJ50" s="39">
        <f t="shared" si="12"/>
        <v>0</v>
      </c>
      <c r="AK50" s="209">
        <f t="shared" si="11"/>
        <v>0</v>
      </c>
    </row>
    <row r="51" spans="1:37" ht="15" hidden="1" customHeight="1">
      <c r="A51" s="191"/>
      <c r="B51" s="153" t="str">
        <f t="shared" si="13"/>
        <v/>
      </c>
      <c r="C51" s="154" t="str">
        <f t="shared" si="14"/>
        <v/>
      </c>
      <c r="D51" s="144"/>
      <c r="E51" s="145"/>
      <c r="F51" s="146"/>
      <c r="G51" s="147" t="str">
        <f t="shared" si="15"/>
        <v xml:space="preserve"> </v>
      </c>
      <c r="H51" s="148" t="str">
        <f>+IF(YEAR(Címlap!$B$5)-M51&gt;18,"","J")</f>
        <v/>
      </c>
      <c r="I51" s="158"/>
      <c r="J51" s="159"/>
      <c r="K51" s="178"/>
      <c r="L51" s="162"/>
      <c r="M51" s="162"/>
      <c r="N51" s="120"/>
      <c r="O51" s="116"/>
      <c r="P51" s="116"/>
      <c r="Q51" s="116"/>
      <c r="R51" s="117"/>
      <c r="S51" s="116"/>
      <c r="T51" s="118"/>
      <c r="U51" s="149">
        <f t="shared" si="17"/>
        <v>0</v>
      </c>
      <c r="V51" s="123"/>
      <c r="W51" s="156"/>
      <c r="X51" s="161"/>
      <c r="Y51" s="150">
        <f t="shared" si="4"/>
        <v>0</v>
      </c>
      <c r="Z51" s="155">
        <f t="shared" si="8"/>
        <v>0</v>
      </c>
      <c r="AA51" s="152">
        <f t="shared" si="5"/>
        <v>0</v>
      </c>
      <c r="AB51" s="50" t="str">
        <f t="shared" si="9"/>
        <v>F1H</v>
      </c>
      <c r="AC51" s="50" t="s">
        <v>609</v>
      </c>
      <c r="AD51" s="41">
        <f>+IF(AND(OR(B51&lt;=$AG$4,U51=$U$6),B51&lt;15),ROUNDUP(AVERAGEIFS(Segédlet!$B$6:$B$19,Segédlet!$A$6:$A$19,"&gt;="&amp;$B51,Segédlet!$A$6:$A$19,"&lt;"&amp;($B51+$AE51)),0),0)</f>
        <v>0</v>
      </c>
      <c r="AE51" s="41">
        <f t="shared" si="6"/>
        <v>80</v>
      </c>
      <c r="AF51" s="41"/>
      <c r="AG51" s="41">
        <f>+IF(AD51&gt;0,INT(($AD$4-B51)/VLOOKUP($B$2,Segédlet!$A$23:$B$29,2,FALSE)),0)</f>
        <v>0</v>
      </c>
      <c r="AH51" s="47" t="str">
        <f t="shared" si="7"/>
        <v/>
      </c>
      <c r="AI51" s="39"/>
      <c r="AJ51" s="39">
        <f t="shared" si="12"/>
        <v>0</v>
      </c>
      <c r="AK51" s="209">
        <f t="shared" si="11"/>
        <v>0</v>
      </c>
    </row>
    <row r="52" spans="1:37" ht="15" hidden="1" customHeight="1">
      <c r="A52" s="191"/>
      <c r="B52" s="153" t="str">
        <f t="shared" si="13"/>
        <v/>
      </c>
      <c r="C52" s="154" t="str">
        <f t="shared" si="14"/>
        <v/>
      </c>
      <c r="D52" s="144"/>
      <c r="E52" s="145"/>
      <c r="F52" s="146"/>
      <c r="G52" s="147" t="str">
        <f t="shared" si="15"/>
        <v xml:space="preserve"> </v>
      </c>
      <c r="H52" s="148" t="str">
        <f>+IF(YEAR(Címlap!$B$5)-M52&gt;18,"","J")</f>
        <v/>
      </c>
      <c r="I52" s="158"/>
      <c r="J52" s="159"/>
      <c r="K52" s="178"/>
      <c r="L52" s="162"/>
      <c r="M52" s="162"/>
      <c r="N52" s="120"/>
      <c r="O52" s="116"/>
      <c r="P52" s="116"/>
      <c r="Q52" s="116"/>
      <c r="R52" s="117"/>
      <c r="S52" s="116"/>
      <c r="T52" s="118"/>
      <c r="U52" s="149">
        <f t="shared" si="17"/>
        <v>0</v>
      </c>
      <c r="V52" s="123"/>
      <c r="W52" s="156"/>
      <c r="X52" s="161"/>
      <c r="Y52" s="150">
        <f t="shared" si="4"/>
        <v>0</v>
      </c>
      <c r="Z52" s="155">
        <f t="shared" si="8"/>
        <v>0</v>
      </c>
      <c r="AA52" s="152">
        <f t="shared" si="5"/>
        <v>0</v>
      </c>
      <c r="AB52" s="50" t="str">
        <f t="shared" si="9"/>
        <v>F1H</v>
      </c>
      <c r="AC52" s="50" t="s">
        <v>609</v>
      </c>
      <c r="AD52" s="41">
        <f>+IF(AND(OR(B52&lt;=$AG$4,U52=$U$6),B52&lt;15),ROUNDUP(AVERAGEIFS(Segédlet!$B$6:$B$19,Segédlet!$A$6:$A$19,"&gt;="&amp;$B52,Segédlet!$A$6:$A$19,"&lt;"&amp;($B52+$AE52)),0),0)</f>
        <v>0</v>
      </c>
      <c r="AE52" s="41">
        <f t="shared" si="6"/>
        <v>80</v>
      </c>
      <c r="AF52" s="41"/>
      <c r="AG52" s="41">
        <f>+IF(AD52&gt;0,INT(($AD$4-B52)/VLOOKUP($B$2,Segédlet!$A$23:$B$29,2,FALSE)),0)</f>
        <v>0</v>
      </c>
      <c r="AH52" s="47" t="str">
        <f t="shared" si="7"/>
        <v/>
      </c>
      <c r="AI52" s="39"/>
      <c r="AJ52" s="39">
        <f t="shared" si="12"/>
        <v>0</v>
      </c>
      <c r="AK52" s="209">
        <f t="shared" si="11"/>
        <v>0</v>
      </c>
    </row>
    <row r="53" spans="1:37" ht="15" hidden="1" customHeight="1">
      <c r="A53" s="191"/>
      <c r="B53" s="153" t="str">
        <f t="shared" si="13"/>
        <v/>
      </c>
      <c r="C53" s="154" t="str">
        <f t="shared" si="14"/>
        <v/>
      </c>
      <c r="D53" s="144"/>
      <c r="E53" s="145"/>
      <c r="F53" s="146"/>
      <c r="G53" s="147" t="str">
        <f t="shared" si="15"/>
        <v xml:space="preserve"> </v>
      </c>
      <c r="H53" s="148" t="str">
        <f>+IF(YEAR(Címlap!$B$5)-M53&gt;18,"","J")</f>
        <v/>
      </c>
      <c r="I53" s="158"/>
      <c r="J53" s="159"/>
      <c r="K53" s="178"/>
      <c r="L53" s="162"/>
      <c r="M53" s="162"/>
      <c r="N53" s="120"/>
      <c r="O53" s="116"/>
      <c r="P53" s="116"/>
      <c r="Q53" s="116"/>
      <c r="R53" s="117"/>
      <c r="S53" s="116"/>
      <c r="T53" s="118"/>
      <c r="U53" s="149">
        <f t="shared" si="17"/>
        <v>0</v>
      </c>
      <c r="V53" s="123"/>
      <c r="W53" s="156"/>
      <c r="X53" s="161"/>
      <c r="Y53" s="150">
        <f t="shared" si="4"/>
        <v>0</v>
      </c>
      <c r="Z53" s="155">
        <f t="shared" si="8"/>
        <v>0</v>
      </c>
      <c r="AA53" s="152">
        <f t="shared" si="5"/>
        <v>0</v>
      </c>
      <c r="AB53" s="50" t="str">
        <f t="shared" si="9"/>
        <v>F1H</v>
      </c>
      <c r="AC53" s="50" t="s">
        <v>609</v>
      </c>
      <c r="AD53" s="41">
        <f>+IF(AND(OR(B53&lt;=$AG$4,U53=$U$6),B53&lt;15),ROUNDUP(AVERAGEIFS(Segédlet!$B$6:$B$19,Segédlet!$A$6:$A$19,"&gt;="&amp;$B53,Segédlet!$A$6:$A$19,"&lt;"&amp;($B53+$AE53)),0),0)</f>
        <v>0</v>
      </c>
      <c r="AE53" s="41">
        <f t="shared" si="6"/>
        <v>80</v>
      </c>
      <c r="AF53" s="41"/>
      <c r="AG53" s="41">
        <f>+IF(AD53&gt;0,INT(($AD$4-B53)/VLOOKUP($B$2,Segédlet!$A$23:$B$29,2,FALSE)),0)</f>
        <v>0</v>
      </c>
      <c r="AH53" s="47" t="str">
        <f t="shared" si="7"/>
        <v/>
      </c>
      <c r="AI53" s="39"/>
      <c r="AJ53" s="39">
        <f t="shared" si="12"/>
        <v>0</v>
      </c>
      <c r="AK53" s="209">
        <f t="shared" si="11"/>
        <v>0</v>
      </c>
    </row>
    <row r="54" spans="1:37" ht="15" hidden="1" customHeight="1">
      <c r="A54" s="191"/>
      <c r="B54" s="153" t="str">
        <f t="shared" si="13"/>
        <v/>
      </c>
      <c r="C54" s="154" t="str">
        <f t="shared" si="14"/>
        <v/>
      </c>
      <c r="D54" s="144"/>
      <c r="E54" s="145"/>
      <c r="F54" s="146"/>
      <c r="G54" s="147" t="str">
        <f t="shared" si="15"/>
        <v xml:space="preserve"> </v>
      </c>
      <c r="H54" s="148" t="str">
        <f>+IF(YEAR(Címlap!$B$5)-M54&gt;18,"","J")</f>
        <v/>
      </c>
      <c r="I54" s="158"/>
      <c r="J54" s="159"/>
      <c r="K54" s="178"/>
      <c r="L54" s="162"/>
      <c r="M54" s="162"/>
      <c r="N54" s="120"/>
      <c r="O54" s="116"/>
      <c r="P54" s="116"/>
      <c r="Q54" s="116"/>
      <c r="R54" s="117"/>
      <c r="S54" s="116"/>
      <c r="T54" s="118"/>
      <c r="U54" s="149">
        <f t="shared" si="17"/>
        <v>0</v>
      </c>
      <c r="V54" s="123"/>
      <c r="W54" s="156"/>
      <c r="X54" s="161"/>
      <c r="Y54" s="150">
        <f t="shared" si="4"/>
        <v>0</v>
      </c>
      <c r="Z54" s="155">
        <f t="shared" si="8"/>
        <v>0</v>
      </c>
      <c r="AA54" s="152">
        <f t="shared" si="5"/>
        <v>0</v>
      </c>
      <c r="AB54" s="50" t="str">
        <f t="shared" si="9"/>
        <v>F1H</v>
      </c>
      <c r="AC54" s="50" t="s">
        <v>609</v>
      </c>
      <c r="AD54" s="41">
        <f>+IF(AND(OR(B54&lt;=$AG$4,U54=$U$6),B54&lt;15),ROUNDUP(AVERAGEIFS(Segédlet!$B$6:$B$19,Segédlet!$A$6:$A$19,"&gt;="&amp;$B54,Segédlet!$A$6:$A$19,"&lt;"&amp;($B54+$AE54)),0),0)</f>
        <v>0</v>
      </c>
      <c r="AE54" s="41">
        <f t="shared" si="6"/>
        <v>80</v>
      </c>
      <c r="AF54" s="41"/>
      <c r="AG54" s="41">
        <f>+IF(AD54&gt;0,INT(($AD$4-B54)/VLOOKUP($B$2,Segédlet!$A$23:$B$29,2,FALSE)),0)</f>
        <v>0</v>
      </c>
      <c r="AH54" s="47" t="str">
        <f t="shared" si="7"/>
        <v/>
      </c>
      <c r="AI54" s="39"/>
      <c r="AJ54" s="39">
        <f t="shared" si="12"/>
        <v>0</v>
      </c>
      <c r="AK54" s="209">
        <f t="shared" si="11"/>
        <v>0</v>
      </c>
    </row>
    <row r="55" spans="1:37" ht="15" hidden="1" customHeight="1">
      <c r="A55" s="191"/>
      <c r="B55" s="153" t="str">
        <f t="shared" si="13"/>
        <v/>
      </c>
      <c r="C55" s="154" t="str">
        <f t="shared" si="14"/>
        <v/>
      </c>
      <c r="D55" s="144"/>
      <c r="E55" s="145"/>
      <c r="F55" s="146"/>
      <c r="G55" s="147" t="str">
        <f t="shared" si="15"/>
        <v xml:space="preserve"> </v>
      </c>
      <c r="H55" s="148" t="str">
        <f>+IF(YEAR(Címlap!$B$5)-M55&gt;18,"","J")</f>
        <v/>
      </c>
      <c r="I55" s="158"/>
      <c r="J55" s="159"/>
      <c r="K55" s="178"/>
      <c r="L55" s="162"/>
      <c r="M55" s="162"/>
      <c r="N55" s="120"/>
      <c r="O55" s="116"/>
      <c r="P55" s="116"/>
      <c r="Q55" s="116"/>
      <c r="R55" s="117"/>
      <c r="S55" s="116"/>
      <c r="T55" s="118"/>
      <c r="U55" s="149">
        <f t="shared" si="17"/>
        <v>0</v>
      </c>
      <c r="V55" s="123"/>
      <c r="W55" s="156"/>
      <c r="X55" s="161"/>
      <c r="Y55" s="150">
        <f t="shared" si="4"/>
        <v>0</v>
      </c>
      <c r="Z55" s="155">
        <f t="shared" si="8"/>
        <v>0</v>
      </c>
      <c r="AA55" s="152">
        <f t="shared" si="5"/>
        <v>0</v>
      </c>
      <c r="AB55" s="50" t="str">
        <f t="shared" si="9"/>
        <v>F1H</v>
      </c>
      <c r="AC55" s="50" t="s">
        <v>609</v>
      </c>
      <c r="AD55" s="41">
        <f>+IF(AND(OR(B55&lt;=$AG$4,U55=$U$6),B55&lt;15),ROUNDUP(AVERAGEIFS(Segédlet!$B$6:$B$19,Segédlet!$A$6:$A$19,"&gt;="&amp;$B55,Segédlet!$A$6:$A$19,"&lt;"&amp;($B55+$AE55)),0),0)</f>
        <v>0</v>
      </c>
      <c r="AE55" s="41">
        <f t="shared" si="6"/>
        <v>80</v>
      </c>
      <c r="AF55" s="41"/>
      <c r="AG55" s="41">
        <f>+IF(AD55&gt;0,INT(($AD$4-B55)/VLOOKUP($B$2,Segédlet!$A$23:$B$29,2,FALSE)),0)</f>
        <v>0</v>
      </c>
      <c r="AH55" s="47" t="str">
        <f t="shared" si="7"/>
        <v/>
      </c>
      <c r="AI55" s="39"/>
      <c r="AJ55" s="39">
        <f t="shared" si="12"/>
        <v>0</v>
      </c>
      <c r="AK55" s="209">
        <f t="shared" si="11"/>
        <v>0</v>
      </c>
    </row>
    <row r="56" spans="1:37" ht="15" hidden="1" customHeight="1">
      <c r="A56" s="191"/>
      <c r="B56" s="153" t="str">
        <f t="shared" si="13"/>
        <v/>
      </c>
      <c r="C56" s="154" t="str">
        <f t="shared" si="14"/>
        <v/>
      </c>
      <c r="D56" s="144"/>
      <c r="E56" s="145"/>
      <c r="F56" s="146"/>
      <c r="G56" s="147" t="str">
        <f t="shared" si="15"/>
        <v xml:space="preserve"> </v>
      </c>
      <c r="H56" s="148" t="str">
        <f>+IF(YEAR(Címlap!$B$5)-M56&gt;18,"","J")</f>
        <v/>
      </c>
      <c r="I56" s="158"/>
      <c r="J56" s="159"/>
      <c r="K56" s="178"/>
      <c r="L56" s="162"/>
      <c r="M56" s="162"/>
      <c r="N56" s="120"/>
      <c r="O56" s="116"/>
      <c r="P56" s="116"/>
      <c r="Q56" s="116"/>
      <c r="R56" s="117"/>
      <c r="S56" s="116"/>
      <c r="T56" s="118"/>
      <c r="U56" s="149">
        <f t="shared" si="17"/>
        <v>0</v>
      </c>
      <c r="V56" s="123"/>
      <c r="W56" s="156"/>
      <c r="X56" s="161"/>
      <c r="Y56" s="150">
        <f t="shared" si="4"/>
        <v>0</v>
      </c>
      <c r="Z56" s="155">
        <f t="shared" si="8"/>
        <v>0</v>
      </c>
      <c r="AA56" s="152">
        <f t="shared" si="5"/>
        <v>0</v>
      </c>
      <c r="AB56" s="50" t="str">
        <f t="shared" si="9"/>
        <v>F1H</v>
      </c>
      <c r="AC56" s="50" t="s">
        <v>609</v>
      </c>
      <c r="AD56" s="41">
        <f>+IF(AND(OR(B56&lt;=$AG$4,U56=$U$6),B56&lt;15),ROUNDUP(AVERAGEIFS(Segédlet!$B$6:$B$19,Segédlet!$A$6:$A$19,"&gt;="&amp;$B56,Segédlet!$A$6:$A$19,"&lt;"&amp;($B56+$AE56)),0),0)</f>
        <v>0</v>
      </c>
      <c r="AE56" s="41">
        <f t="shared" si="6"/>
        <v>80</v>
      </c>
      <c r="AF56" s="41"/>
      <c r="AG56" s="41">
        <f>+IF(AD56&gt;0,INT(($AD$4-B56)/VLOOKUP($B$2,Segédlet!$A$23:$B$29,2,FALSE)),0)</f>
        <v>0</v>
      </c>
      <c r="AH56" s="47" t="str">
        <f t="shared" si="7"/>
        <v/>
      </c>
      <c r="AI56" s="39"/>
      <c r="AJ56" s="39">
        <f t="shared" si="12"/>
        <v>0</v>
      </c>
      <c r="AK56" s="209">
        <f t="shared" si="11"/>
        <v>0</v>
      </c>
    </row>
    <row r="57" spans="1:37" ht="15" hidden="1" customHeight="1">
      <c r="A57" s="191"/>
      <c r="B57" s="153" t="str">
        <f t="shared" si="13"/>
        <v/>
      </c>
      <c r="C57" s="154" t="str">
        <f t="shared" si="14"/>
        <v/>
      </c>
      <c r="D57" s="144"/>
      <c r="E57" s="145"/>
      <c r="F57" s="146"/>
      <c r="G57" s="147" t="str">
        <f t="shared" si="15"/>
        <v xml:space="preserve"> </v>
      </c>
      <c r="H57" s="148" t="str">
        <f>+IF(YEAR(Címlap!$B$5)-M57&gt;18,"","J")</f>
        <v/>
      </c>
      <c r="I57" s="158"/>
      <c r="J57" s="159"/>
      <c r="K57" s="178"/>
      <c r="L57" s="162"/>
      <c r="M57" s="162"/>
      <c r="N57" s="120"/>
      <c r="O57" s="116"/>
      <c r="P57" s="116"/>
      <c r="Q57" s="116"/>
      <c r="R57" s="117"/>
      <c r="S57" s="116"/>
      <c r="T57" s="118"/>
      <c r="U57" s="149">
        <f t="shared" si="17"/>
        <v>0</v>
      </c>
      <c r="V57" s="123"/>
      <c r="W57" s="156"/>
      <c r="X57" s="161"/>
      <c r="Y57" s="150">
        <f t="shared" si="4"/>
        <v>0</v>
      </c>
      <c r="Z57" s="155">
        <f t="shared" si="8"/>
        <v>0</v>
      </c>
      <c r="AA57" s="152">
        <f t="shared" si="5"/>
        <v>0</v>
      </c>
      <c r="AB57" s="50" t="str">
        <f t="shared" si="9"/>
        <v>F1H</v>
      </c>
      <c r="AC57" s="50" t="s">
        <v>609</v>
      </c>
      <c r="AD57" s="41">
        <f>+IF(AND(OR(B57&lt;=$AG$4,U57=$U$6),B57&lt;15),ROUNDUP(AVERAGEIFS(Segédlet!$B$6:$B$19,Segédlet!$A$6:$A$19,"&gt;="&amp;$B57,Segédlet!$A$6:$A$19,"&lt;"&amp;($B57+$AE57)),0),0)</f>
        <v>0</v>
      </c>
      <c r="AE57" s="41">
        <f t="shared" si="6"/>
        <v>80</v>
      </c>
      <c r="AF57" s="41"/>
      <c r="AG57" s="41">
        <f>+IF(AD57&gt;0,INT(($AD$4-B57)/VLOOKUP($B$2,Segédlet!$A$23:$B$29,2,FALSE)),0)</f>
        <v>0</v>
      </c>
      <c r="AH57" s="47" t="str">
        <f t="shared" si="7"/>
        <v/>
      </c>
      <c r="AI57" s="39"/>
      <c r="AJ57" s="39">
        <f t="shared" si="12"/>
        <v>0</v>
      </c>
      <c r="AK57" s="209">
        <f t="shared" si="11"/>
        <v>0</v>
      </c>
    </row>
    <row r="58" spans="1:37" ht="15" hidden="1" customHeight="1">
      <c r="A58" s="191"/>
      <c r="B58" s="153" t="str">
        <f t="shared" si="13"/>
        <v/>
      </c>
      <c r="C58" s="154" t="str">
        <f t="shared" si="14"/>
        <v/>
      </c>
      <c r="D58" s="144"/>
      <c r="E58" s="145"/>
      <c r="F58" s="146"/>
      <c r="G58" s="147" t="str">
        <f t="shared" si="15"/>
        <v xml:space="preserve"> </v>
      </c>
      <c r="H58" s="148" t="str">
        <f>+IF(YEAR(Címlap!$B$5)-M58&gt;18,"","J")</f>
        <v/>
      </c>
      <c r="I58" s="158"/>
      <c r="J58" s="159"/>
      <c r="K58" s="178"/>
      <c r="L58" s="162"/>
      <c r="M58" s="162"/>
      <c r="N58" s="120"/>
      <c r="O58" s="116"/>
      <c r="P58" s="116"/>
      <c r="Q58" s="116"/>
      <c r="R58" s="117"/>
      <c r="S58" s="116"/>
      <c r="T58" s="118"/>
      <c r="U58" s="149">
        <f t="shared" si="17"/>
        <v>0</v>
      </c>
      <c r="V58" s="123"/>
      <c r="W58" s="156"/>
      <c r="X58" s="161"/>
      <c r="Y58" s="150">
        <f t="shared" si="4"/>
        <v>0</v>
      </c>
      <c r="Z58" s="155">
        <f t="shared" si="8"/>
        <v>0</v>
      </c>
      <c r="AA58" s="152">
        <f t="shared" si="5"/>
        <v>0</v>
      </c>
      <c r="AB58" s="50" t="str">
        <f t="shared" si="9"/>
        <v>F1H</v>
      </c>
      <c r="AC58" s="50" t="s">
        <v>609</v>
      </c>
      <c r="AD58" s="41">
        <f>+IF(AND(OR(B58&lt;=$AG$4,U58=$U$6),B58&lt;15),ROUNDUP(AVERAGEIFS(Segédlet!$B$6:$B$19,Segédlet!$A$6:$A$19,"&gt;="&amp;$B58,Segédlet!$A$6:$A$19,"&lt;"&amp;($B58+$AE58)),0),0)</f>
        <v>0</v>
      </c>
      <c r="AE58" s="41">
        <f t="shared" si="6"/>
        <v>80</v>
      </c>
      <c r="AF58" s="41"/>
      <c r="AG58" s="41">
        <f>+IF(AD58&gt;0,INT(($AD$4-B58)/VLOOKUP($B$2,Segédlet!$A$23:$B$29,2,FALSE)),0)</f>
        <v>0</v>
      </c>
      <c r="AH58" s="47" t="str">
        <f t="shared" si="7"/>
        <v/>
      </c>
      <c r="AI58" s="39"/>
      <c r="AJ58" s="39">
        <f t="shared" si="12"/>
        <v>0</v>
      </c>
      <c r="AK58" s="209">
        <f t="shared" si="11"/>
        <v>0</v>
      </c>
    </row>
    <row r="59" spans="1:37" ht="15" hidden="1" customHeight="1">
      <c r="A59" s="191"/>
      <c r="B59" s="153" t="str">
        <f t="shared" si="13"/>
        <v/>
      </c>
      <c r="C59" s="154" t="str">
        <f t="shared" si="14"/>
        <v/>
      </c>
      <c r="D59" s="144"/>
      <c r="E59" s="145"/>
      <c r="F59" s="146"/>
      <c r="G59" s="147" t="str">
        <f t="shared" si="15"/>
        <v xml:space="preserve"> </v>
      </c>
      <c r="H59" s="148" t="str">
        <f>+IF(YEAR(Címlap!$B$5)-M59&gt;18,"","J")</f>
        <v/>
      </c>
      <c r="I59" s="158"/>
      <c r="J59" s="159"/>
      <c r="K59" s="178"/>
      <c r="L59" s="162"/>
      <c r="M59" s="162"/>
      <c r="N59" s="120"/>
      <c r="O59" s="116"/>
      <c r="P59" s="116"/>
      <c r="Q59" s="116"/>
      <c r="R59" s="117"/>
      <c r="S59" s="116"/>
      <c r="T59" s="118"/>
      <c r="U59" s="149">
        <f t="shared" si="17"/>
        <v>0</v>
      </c>
      <c r="V59" s="123"/>
      <c r="W59" s="156"/>
      <c r="X59" s="161"/>
      <c r="Y59" s="150">
        <f t="shared" si="4"/>
        <v>0</v>
      </c>
      <c r="Z59" s="155">
        <f t="shared" si="8"/>
        <v>0</v>
      </c>
      <c r="AA59" s="152">
        <f t="shared" si="5"/>
        <v>0</v>
      </c>
      <c r="AB59" s="50" t="str">
        <f t="shared" si="9"/>
        <v>F1H</v>
      </c>
      <c r="AC59" s="50" t="s">
        <v>609</v>
      </c>
      <c r="AD59" s="41">
        <f>+IF(AND(OR(B59&lt;=$AG$4,U59=$U$6),B59&lt;15),ROUNDUP(AVERAGEIFS(Segédlet!$B$6:$B$19,Segédlet!$A$6:$A$19,"&gt;="&amp;$B59,Segédlet!$A$6:$A$19,"&lt;"&amp;($B59+$AE59)),0),0)</f>
        <v>0</v>
      </c>
      <c r="AE59" s="41">
        <f t="shared" si="6"/>
        <v>80</v>
      </c>
      <c r="AF59" s="41"/>
      <c r="AG59" s="41">
        <f>+IF(AD59&gt;0,INT(($AD$4-B59)/VLOOKUP($B$2,Segédlet!$A$23:$B$29,2,FALSE)),0)</f>
        <v>0</v>
      </c>
      <c r="AH59" s="47" t="str">
        <f t="shared" si="7"/>
        <v/>
      </c>
      <c r="AI59" s="39"/>
      <c r="AJ59" s="39">
        <f t="shared" si="12"/>
        <v>0</v>
      </c>
      <c r="AK59" s="209">
        <f t="shared" si="11"/>
        <v>0</v>
      </c>
    </row>
    <row r="60" spans="1:37" ht="15" hidden="1" customHeight="1">
      <c r="A60" s="191"/>
      <c r="B60" s="153" t="str">
        <f t="shared" si="13"/>
        <v/>
      </c>
      <c r="C60" s="154" t="str">
        <f t="shared" si="14"/>
        <v/>
      </c>
      <c r="D60" s="144"/>
      <c r="E60" s="145"/>
      <c r="F60" s="146"/>
      <c r="G60" s="147" t="str">
        <f t="shared" si="15"/>
        <v xml:space="preserve"> </v>
      </c>
      <c r="H60" s="148" t="str">
        <f>+IF(YEAR(Címlap!$B$5)-M60&gt;18,"","J")</f>
        <v/>
      </c>
      <c r="I60" s="158"/>
      <c r="J60" s="159"/>
      <c r="K60" s="178"/>
      <c r="L60" s="162"/>
      <c r="M60" s="162"/>
      <c r="N60" s="120"/>
      <c r="O60" s="116"/>
      <c r="P60" s="116"/>
      <c r="Q60" s="116"/>
      <c r="R60" s="117"/>
      <c r="S60" s="116"/>
      <c r="T60" s="118"/>
      <c r="U60" s="149">
        <f t="shared" si="17"/>
        <v>0</v>
      </c>
      <c r="V60" s="123"/>
      <c r="W60" s="156"/>
      <c r="X60" s="161"/>
      <c r="Y60" s="150">
        <f t="shared" si="4"/>
        <v>0</v>
      </c>
      <c r="Z60" s="155">
        <f t="shared" si="8"/>
        <v>0</v>
      </c>
      <c r="AA60" s="152">
        <f t="shared" si="5"/>
        <v>0</v>
      </c>
      <c r="AB60" s="50" t="str">
        <f t="shared" si="9"/>
        <v>F1H</v>
      </c>
      <c r="AC60" s="50" t="s">
        <v>609</v>
      </c>
      <c r="AD60" s="41">
        <f>+IF(AND(OR(B60&lt;=$AG$4,U60=$U$6),B60&lt;15),ROUNDUP(AVERAGEIFS(Segédlet!$B$6:$B$19,Segédlet!$A$6:$A$19,"&gt;="&amp;$B60,Segédlet!$A$6:$A$19,"&lt;"&amp;($B60+$AE60)),0),0)</f>
        <v>0</v>
      </c>
      <c r="AE60" s="41">
        <f t="shared" si="6"/>
        <v>80</v>
      </c>
      <c r="AF60" s="41"/>
      <c r="AG60" s="41">
        <f>+IF(AD60&gt;0,INT(($AD$4-B60)/VLOOKUP($B$2,Segédlet!$A$23:$B$29,2,FALSE)),0)</f>
        <v>0</v>
      </c>
      <c r="AH60" s="47" t="str">
        <f t="shared" si="7"/>
        <v/>
      </c>
      <c r="AI60" s="39"/>
      <c r="AJ60" s="39">
        <f t="shared" si="12"/>
        <v>0</v>
      </c>
      <c r="AK60" s="209">
        <f t="shared" si="11"/>
        <v>0</v>
      </c>
    </row>
    <row r="61" spans="1:37" ht="15" hidden="1" customHeight="1">
      <c r="A61" s="191"/>
      <c r="B61" s="153" t="str">
        <f t="shared" si="13"/>
        <v/>
      </c>
      <c r="C61" s="154" t="str">
        <f t="shared" si="14"/>
        <v/>
      </c>
      <c r="D61" s="144"/>
      <c r="E61" s="145"/>
      <c r="F61" s="146"/>
      <c r="G61" s="147" t="str">
        <f t="shared" si="15"/>
        <v xml:space="preserve"> </v>
      </c>
      <c r="H61" s="148" t="str">
        <f>+IF(YEAR(Címlap!$B$5)-M61&gt;18,"","J")</f>
        <v/>
      </c>
      <c r="I61" s="158"/>
      <c r="J61" s="159"/>
      <c r="K61" s="178"/>
      <c r="L61" s="162"/>
      <c r="M61" s="162"/>
      <c r="N61" s="120"/>
      <c r="O61" s="116"/>
      <c r="P61" s="116"/>
      <c r="Q61" s="116"/>
      <c r="R61" s="117"/>
      <c r="S61" s="116"/>
      <c r="T61" s="118"/>
      <c r="U61" s="149">
        <f t="shared" si="17"/>
        <v>0</v>
      </c>
      <c r="V61" s="123"/>
      <c r="W61" s="156"/>
      <c r="X61" s="161"/>
      <c r="Y61" s="150">
        <f t="shared" si="4"/>
        <v>0</v>
      </c>
      <c r="Z61" s="155">
        <f t="shared" si="8"/>
        <v>0</v>
      </c>
      <c r="AA61" s="152">
        <f t="shared" si="5"/>
        <v>0</v>
      </c>
      <c r="AB61" s="50" t="str">
        <f t="shared" si="9"/>
        <v>F1H</v>
      </c>
      <c r="AC61" s="50" t="s">
        <v>609</v>
      </c>
      <c r="AD61" s="41">
        <f>+IF(AND(OR(B61&lt;=$AG$4,U61=$U$6),B61&lt;15),ROUNDUP(AVERAGEIFS(Segédlet!$B$6:$B$19,Segédlet!$A$6:$A$19,"&gt;="&amp;$B61,Segédlet!$A$6:$A$19,"&lt;"&amp;($B61+$AE61)),0),0)</f>
        <v>0</v>
      </c>
      <c r="AE61" s="41">
        <f t="shared" si="6"/>
        <v>80</v>
      </c>
      <c r="AF61" s="41"/>
      <c r="AG61" s="41">
        <f>+IF(AD61&gt;0,INT(($AD$4-B61)/VLOOKUP($B$2,Segédlet!$A$23:$B$29,2,FALSE)),0)</f>
        <v>0</v>
      </c>
      <c r="AH61" s="47" t="str">
        <f t="shared" si="7"/>
        <v/>
      </c>
      <c r="AI61" s="39"/>
      <c r="AJ61" s="39">
        <f t="shared" si="12"/>
        <v>0</v>
      </c>
      <c r="AK61" s="209">
        <f t="shared" si="11"/>
        <v>0</v>
      </c>
    </row>
    <row r="62" spans="1:37" ht="15" hidden="1" customHeight="1">
      <c r="A62" s="191"/>
      <c r="B62" s="153" t="str">
        <f t="shared" si="13"/>
        <v/>
      </c>
      <c r="C62" s="154" t="str">
        <f t="shared" si="14"/>
        <v/>
      </c>
      <c r="D62" s="144"/>
      <c r="E62" s="145"/>
      <c r="F62" s="146"/>
      <c r="G62" s="147" t="str">
        <f t="shared" si="15"/>
        <v xml:space="preserve"> </v>
      </c>
      <c r="H62" s="148" t="str">
        <f>+IF(YEAR(Címlap!$B$5)-M62&gt;18,"","J")</f>
        <v/>
      </c>
      <c r="I62" s="158"/>
      <c r="J62" s="159"/>
      <c r="K62" s="178"/>
      <c r="L62" s="162"/>
      <c r="M62" s="162"/>
      <c r="N62" s="120"/>
      <c r="O62" s="116"/>
      <c r="P62" s="116"/>
      <c r="Q62" s="116"/>
      <c r="R62" s="117"/>
      <c r="S62" s="116"/>
      <c r="T62" s="118"/>
      <c r="U62" s="149">
        <f t="shared" si="17"/>
        <v>0</v>
      </c>
      <c r="V62" s="123"/>
      <c r="W62" s="156"/>
      <c r="X62" s="161"/>
      <c r="Y62" s="150">
        <f t="shared" si="4"/>
        <v>0</v>
      </c>
      <c r="Z62" s="155">
        <f t="shared" si="8"/>
        <v>0</v>
      </c>
      <c r="AA62" s="152">
        <f t="shared" si="5"/>
        <v>0</v>
      </c>
      <c r="AB62" s="50" t="str">
        <f t="shared" si="9"/>
        <v>F1H</v>
      </c>
      <c r="AC62" s="50" t="s">
        <v>609</v>
      </c>
      <c r="AD62" s="41">
        <f>+IF(AND(OR(B62&lt;=$AG$4,U62=$U$6),B62&lt;15),ROUNDUP(AVERAGEIFS(Segédlet!$B$6:$B$19,Segédlet!$A$6:$A$19,"&gt;="&amp;$B62,Segédlet!$A$6:$A$19,"&lt;"&amp;($B62+$AE62)),0),0)</f>
        <v>0</v>
      </c>
      <c r="AE62" s="41">
        <f t="shared" si="6"/>
        <v>80</v>
      </c>
      <c r="AF62" s="41"/>
      <c r="AG62" s="41">
        <f>+IF(AD62&gt;0,INT(($AD$4-B62)/VLOOKUP($B$2,Segédlet!$A$23:$B$29,2,FALSE)),0)</f>
        <v>0</v>
      </c>
      <c r="AH62" s="47" t="str">
        <f t="shared" si="7"/>
        <v/>
      </c>
      <c r="AI62" s="39"/>
      <c r="AJ62" s="39">
        <f t="shared" si="12"/>
        <v>0</v>
      </c>
      <c r="AK62" s="209">
        <f t="shared" si="11"/>
        <v>0</v>
      </c>
    </row>
    <row r="63" spans="1:37" ht="15" hidden="1" customHeight="1">
      <c r="A63" s="191"/>
      <c r="B63" s="153" t="str">
        <f t="shared" si="13"/>
        <v/>
      </c>
      <c r="C63" s="154" t="str">
        <f t="shared" si="14"/>
        <v/>
      </c>
      <c r="D63" s="144"/>
      <c r="E63" s="145"/>
      <c r="F63" s="146"/>
      <c r="G63" s="147" t="str">
        <f t="shared" si="15"/>
        <v xml:space="preserve"> </v>
      </c>
      <c r="H63" s="148" t="str">
        <f>+IF(YEAR(Címlap!$B$5)-M63&gt;18,"","J")</f>
        <v/>
      </c>
      <c r="I63" s="158"/>
      <c r="J63" s="159"/>
      <c r="K63" s="178"/>
      <c r="L63" s="162"/>
      <c r="M63" s="162"/>
      <c r="N63" s="120"/>
      <c r="O63" s="116"/>
      <c r="P63" s="116"/>
      <c r="Q63" s="116"/>
      <c r="R63" s="117"/>
      <c r="S63" s="116"/>
      <c r="T63" s="118"/>
      <c r="U63" s="149">
        <f t="shared" si="17"/>
        <v>0</v>
      </c>
      <c r="V63" s="123"/>
      <c r="W63" s="156"/>
      <c r="X63" s="161"/>
      <c r="Y63" s="150">
        <f t="shared" si="4"/>
        <v>0</v>
      </c>
      <c r="Z63" s="155">
        <f t="shared" si="8"/>
        <v>0</v>
      </c>
      <c r="AA63" s="152">
        <f t="shared" si="5"/>
        <v>0</v>
      </c>
      <c r="AB63" s="50" t="str">
        <f t="shared" si="9"/>
        <v>F1H</v>
      </c>
      <c r="AC63" s="50" t="s">
        <v>609</v>
      </c>
      <c r="AD63" s="41">
        <f>+IF(AND(OR(B63&lt;=$AG$4,U63=$U$6),B63&lt;15),ROUNDUP(AVERAGEIFS(Segédlet!$B$6:$B$19,Segédlet!$A$6:$A$19,"&gt;="&amp;$B63,Segédlet!$A$6:$A$19,"&lt;"&amp;($B63+$AE63)),0),0)</f>
        <v>0</v>
      </c>
      <c r="AE63" s="41">
        <f t="shared" si="6"/>
        <v>80</v>
      </c>
      <c r="AF63" s="41"/>
      <c r="AG63" s="41">
        <f>+IF(AD63&gt;0,INT(($AD$4-B63)/VLOOKUP($B$2,Segédlet!$A$23:$B$29,2,FALSE)),0)</f>
        <v>0</v>
      </c>
      <c r="AH63" s="47" t="str">
        <f t="shared" si="7"/>
        <v/>
      </c>
      <c r="AI63" s="39"/>
      <c r="AJ63" s="39">
        <f t="shared" si="12"/>
        <v>0</v>
      </c>
      <c r="AK63" s="209">
        <f t="shared" si="11"/>
        <v>0</v>
      </c>
    </row>
    <row r="64" spans="1:37" ht="15" hidden="1" customHeight="1">
      <c r="A64" s="191"/>
      <c r="B64" s="153" t="str">
        <f t="shared" si="13"/>
        <v/>
      </c>
      <c r="C64" s="154" t="str">
        <f t="shared" si="14"/>
        <v/>
      </c>
      <c r="D64" s="144"/>
      <c r="E64" s="145"/>
      <c r="F64" s="146"/>
      <c r="G64" s="147" t="str">
        <f t="shared" si="15"/>
        <v xml:space="preserve"> </v>
      </c>
      <c r="H64" s="148" t="str">
        <f>+IF(YEAR(Címlap!$B$5)-M64&gt;18,"","J")</f>
        <v/>
      </c>
      <c r="I64" s="158"/>
      <c r="J64" s="159"/>
      <c r="K64" s="178"/>
      <c r="L64" s="162"/>
      <c r="M64" s="162"/>
      <c r="N64" s="120"/>
      <c r="O64" s="116"/>
      <c r="P64" s="116"/>
      <c r="Q64" s="116"/>
      <c r="R64" s="117"/>
      <c r="S64" s="116"/>
      <c r="T64" s="118"/>
      <c r="U64" s="149">
        <f t="shared" si="17"/>
        <v>0</v>
      </c>
      <c r="V64" s="123"/>
      <c r="W64" s="156"/>
      <c r="X64" s="161"/>
      <c r="Y64" s="150">
        <f t="shared" si="4"/>
        <v>0</v>
      </c>
      <c r="Z64" s="155">
        <f t="shared" si="8"/>
        <v>0</v>
      </c>
      <c r="AA64" s="152">
        <f t="shared" si="5"/>
        <v>0</v>
      </c>
      <c r="AB64" s="50" t="str">
        <f t="shared" si="9"/>
        <v>F1H</v>
      </c>
      <c r="AC64" s="50" t="s">
        <v>609</v>
      </c>
      <c r="AD64" s="41">
        <f>+IF(AND(OR(B64&lt;=$AG$4,U64=$U$6),B64&lt;15),ROUNDUP(AVERAGEIFS(Segédlet!$B$6:$B$19,Segédlet!$A$6:$A$19,"&gt;="&amp;$B64,Segédlet!$A$6:$A$19,"&lt;"&amp;($B64+$AE64)),0),0)</f>
        <v>0</v>
      </c>
      <c r="AE64" s="41">
        <f t="shared" si="6"/>
        <v>80</v>
      </c>
      <c r="AF64" s="41"/>
      <c r="AG64" s="41">
        <f>+IF(AD64&gt;0,INT(($AD$4-B64)/VLOOKUP($B$2,Segédlet!$A$23:$B$29,2,FALSE)),0)</f>
        <v>0</v>
      </c>
      <c r="AH64" s="47" t="str">
        <f t="shared" si="7"/>
        <v/>
      </c>
      <c r="AI64" s="39"/>
      <c r="AJ64" s="39">
        <f t="shared" si="12"/>
        <v>0</v>
      </c>
      <c r="AK64" s="209">
        <f t="shared" si="11"/>
        <v>0</v>
      </c>
    </row>
    <row r="65" spans="1:37" ht="15" hidden="1" customHeight="1">
      <c r="A65" s="191"/>
      <c r="B65" s="153" t="str">
        <f t="shared" si="13"/>
        <v/>
      </c>
      <c r="C65" s="154" t="str">
        <f t="shared" si="14"/>
        <v/>
      </c>
      <c r="D65" s="144"/>
      <c r="E65" s="145"/>
      <c r="F65" s="146"/>
      <c r="G65" s="147" t="str">
        <f t="shared" si="15"/>
        <v xml:space="preserve"> </v>
      </c>
      <c r="H65" s="148" t="str">
        <f>+IF(YEAR(Címlap!$B$5)-M65&gt;18,"","J")</f>
        <v/>
      </c>
      <c r="I65" s="158"/>
      <c r="J65" s="159"/>
      <c r="K65" s="178"/>
      <c r="L65" s="162"/>
      <c r="M65" s="162"/>
      <c r="N65" s="120"/>
      <c r="O65" s="116"/>
      <c r="P65" s="116"/>
      <c r="Q65" s="116"/>
      <c r="R65" s="117"/>
      <c r="S65" s="116"/>
      <c r="T65" s="118"/>
      <c r="U65" s="149">
        <f t="shared" si="17"/>
        <v>0</v>
      </c>
      <c r="V65" s="123"/>
      <c r="W65" s="156"/>
      <c r="X65" s="161"/>
      <c r="Y65" s="150">
        <f t="shared" si="4"/>
        <v>0</v>
      </c>
      <c r="Z65" s="155">
        <f t="shared" si="8"/>
        <v>0</v>
      </c>
      <c r="AA65" s="152">
        <f t="shared" si="5"/>
        <v>0</v>
      </c>
      <c r="AB65" s="50" t="str">
        <f t="shared" si="9"/>
        <v>F1H</v>
      </c>
      <c r="AC65" s="50" t="s">
        <v>609</v>
      </c>
      <c r="AD65" s="41">
        <f>+IF(AND(OR(B65&lt;=$AG$4,U65=$U$6),B65&lt;15),ROUNDUP(AVERAGEIFS(Segédlet!$B$6:$B$19,Segédlet!$A$6:$A$19,"&gt;="&amp;$B65,Segédlet!$A$6:$A$19,"&lt;"&amp;($B65+$AE65)),0),0)</f>
        <v>0</v>
      </c>
      <c r="AE65" s="41">
        <f t="shared" si="6"/>
        <v>80</v>
      </c>
      <c r="AF65" s="41"/>
      <c r="AG65" s="41">
        <f>+IF(AD65&gt;0,INT(($AD$4-B65)/VLOOKUP($B$2,Segédlet!$A$23:$B$29,2,FALSE)),0)</f>
        <v>0</v>
      </c>
      <c r="AH65" s="47" t="str">
        <f t="shared" si="7"/>
        <v/>
      </c>
      <c r="AI65" s="39"/>
      <c r="AJ65" s="39">
        <f t="shared" si="12"/>
        <v>0</v>
      </c>
      <c r="AK65" s="209">
        <f t="shared" si="11"/>
        <v>0</v>
      </c>
    </row>
    <row r="66" spans="1:37" ht="15" hidden="1" customHeight="1">
      <c r="A66" s="191"/>
      <c r="B66" s="153" t="str">
        <f t="shared" si="13"/>
        <v/>
      </c>
      <c r="C66" s="154" t="str">
        <f t="shared" si="14"/>
        <v/>
      </c>
      <c r="D66" s="144"/>
      <c r="E66" s="145"/>
      <c r="F66" s="146"/>
      <c r="G66" s="147" t="str">
        <f t="shared" si="15"/>
        <v xml:space="preserve"> </v>
      </c>
      <c r="H66" s="148" t="str">
        <f>+IF(YEAR(Címlap!$B$5)-M66&gt;18,"","J")</f>
        <v/>
      </c>
      <c r="I66" s="158"/>
      <c r="J66" s="159"/>
      <c r="K66" s="178"/>
      <c r="L66" s="162"/>
      <c r="M66" s="162"/>
      <c r="N66" s="120"/>
      <c r="O66" s="116"/>
      <c r="P66" s="116"/>
      <c r="Q66" s="116"/>
      <c r="R66" s="117"/>
      <c r="S66" s="116"/>
      <c r="T66" s="118"/>
      <c r="U66" s="149">
        <f t="shared" si="17"/>
        <v>0</v>
      </c>
      <c r="V66" s="123"/>
      <c r="W66" s="156"/>
      <c r="X66" s="161"/>
      <c r="Y66" s="150">
        <f t="shared" si="4"/>
        <v>0</v>
      </c>
      <c r="Z66" s="155">
        <f t="shared" si="8"/>
        <v>0</v>
      </c>
      <c r="AA66" s="152">
        <f t="shared" si="5"/>
        <v>0</v>
      </c>
      <c r="AB66" s="50" t="str">
        <f t="shared" si="9"/>
        <v>F1H</v>
      </c>
      <c r="AC66" s="50" t="s">
        <v>609</v>
      </c>
      <c r="AD66" s="41">
        <f>+IF(AND(OR(B66&lt;=$AG$4,U66=$U$6),B66&lt;15),ROUNDUP(AVERAGEIFS(Segédlet!$B$6:$B$19,Segédlet!$A$6:$A$19,"&gt;="&amp;$B66,Segédlet!$A$6:$A$19,"&lt;"&amp;($B66+$AE66)),0),0)</f>
        <v>0</v>
      </c>
      <c r="AE66" s="41">
        <f t="shared" si="6"/>
        <v>80</v>
      </c>
      <c r="AF66" s="41"/>
      <c r="AG66" s="41">
        <f>+IF(AD66&gt;0,INT(($AD$4-B66)/VLOOKUP($B$2,Segédlet!$A$23:$B$29,2,FALSE)),0)</f>
        <v>0</v>
      </c>
      <c r="AH66" s="47" t="str">
        <f t="shared" si="7"/>
        <v/>
      </c>
      <c r="AI66" s="39"/>
      <c r="AJ66" s="39">
        <f t="shared" si="12"/>
        <v>0</v>
      </c>
      <c r="AK66" s="209">
        <f t="shared" si="11"/>
        <v>0</v>
      </c>
    </row>
    <row r="67" spans="1:37" ht="15" hidden="1" customHeight="1">
      <c r="A67" s="191"/>
      <c r="B67" s="153" t="str">
        <f t="shared" si="13"/>
        <v/>
      </c>
      <c r="C67" s="154" t="str">
        <f t="shared" si="14"/>
        <v/>
      </c>
      <c r="D67" s="144"/>
      <c r="E67" s="145"/>
      <c r="F67" s="146"/>
      <c r="G67" s="147" t="str">
        <f t="shared" si="15"/>
        <v xml:space="preserve"> </v>
      </c>
      <c r="H67" s="148" t="str">
        <f>+IF(YEAR(Címlap!$B$5)-M67&gt;18,"","J")</f>
        <v/>
      </c>
      <c r="I67" s="158"/>
      <c r="J67" s="159"/>
      <c r="K67" s="178"/>
      <c r="L67" s="162"/>
      <c r="M67" s="162"/>
      <c r="N67" s="120"/>
      <c r="O67" s="116"/>
      <c r="P67" s="116"/>
      <c r="Q67" s="116"/>
      <c r="R67" s="117"/>
      <c r="S67" s="116"/>
      <c r="T67" s="118"/>
      <c r="U67" s="149">
        <f t="shared" si="17"/>
        <v>0</v>
      </c>
      <c r="V67" s="123"/>
      <c r="W67" s="156"/>
      <c r="X67" s="161"/>
      <c r="Y67" s="150">
        <f t="shared" si="4"/>
        <v>0</v>
      </c>
      <c r="Z67" s="155">
        <f t="shared" si="8"/>
        <v>0</v>
      </c>
      <c r="AA67" s="152">
        <f t="shared" si="5"/>
        <v>0</v>
      </c>
      <c r="AB67" s="50" t="str">
        <f t="shared" si="9"/>
        <v>F1H</v>
      </c>
      <c r="AC67" s="50" t="s">
        <v>609</v>
      </c>
      <c r="AD67" s="41">
        <f>+IF(AND(OR(B67&lt;=$AG$4,U67=$U$6),B67&lt;15),ROUNDUP(AVERAGEIFS(Segédlet!$B$6:$B$19,Segédlet!$A$6:$A$19,"&gt;="&amp;$B67,Segédlet!$A$6:$A$19,"&lt;"&amp;($B67+$AE67)),0),0)</f>
        <v>0</v>
      </c>
      <c r="AE67" s="41">
        <f t="shared" si="6"/>
        <v>80</v>
      </c>
      <c r="AF67" s="41"/>
      <c r="AG67" s="41">
        <f>+IF(AD67&gt;0,INT(($AD$4-B67)/VLOOKUP($B$2,Segédlet!$A$23:$B$29,2,FALSE)),0)</f>
        <v>0</v>
      </c>
      <c r="AH67" s="47" t="str">
        <f t="shared" si="7"/>
        <v/>
      </c>
      <c r="AI67" s="39"/>
      <c r="AJ67" s="39">
        <f t="shared" si="12"/>
        <v>0</v>
      </c>
      <c r="AK67" s="209">
        <f t="shared" si="11"/>
        <v>0</v>
      </c>
    </row>
    <row r="68" spans="1:37" ht="15" hidden="1" customHeight="1">
      <c r="A68" s="191"/>
      <c r="B68" s="153" t="str">
        <f t="shared" si="13"/>
        <v/>
      </c>
      <c r="C68" s="154" t="str">
        <f t="shared" si="14"/>
        <v/>
      </c>
      <c r="D68" s="144"/>
      <c r="E68" s="145"/>
      <c r="F68" s="146"/>
      <c r="G68" s="147" t="str">
        <f t="shared" si="15"/>
        <v xml:space="preserve"> </v>
      </c>
      <c r="H68" s="148" t="str">
        <f>+IF(YEAR(Címlap!$B$5)-M68&gt;18,"","J")</f>
        <v/>
      </c>
      <c r="I68" s="158"/>
      <c r="J68" s="159"/>
      <c r="K68" s="178"/>
      <c r="L68" s="162"/>
      <c r="M68" s="162"/>
      <c r="N68" s="120"/>
      <c r="O68" s="116"/>
      <c r="P68" s="116"/>
      <c r="Q68" s="116"/>
      <c r="R68" s="117"/>
      <c r="S68" s="116"/>
      <c r="T68" s="118"/>
      <c r="U68" s="149">
        <f t="shared" si="17"/>
        <v>0</v>
      </c>
      <c r="V68" s="123"/>
      <c r="W68" s="156"/>
      <c r="X68" s="161"/>
      <c r="Y68" s="150">
        <f t="shared" si="4"/>
        <v>0</v>
      </c>
      <c r="Z68" s="155">
        <f t="shared" si="8"/>
        <v>0</v>
      </c>
      <c r="AA68" s="152">
        <f t="shared" si="5"/>
        <v>0</v>
      </c>
      <c r="AB68" s="50" t="str">
        <f t="shared" si="9"/>
        <v>F1H</v>
      </c>
      <c r="AC68" s="50" t="s">
        <v>609</v>
      </c>
      <c r="AD68" s="41">
        <f>+IF(AND(OR(B68&lt;=$AG$4,U68=$U$6),B68&lt;15),ROUNDUP(AVERAGEIFS(Segédlet!$B$6:$B$19,Segédlet!$A$6:$A$19,"&gt;="&amp;$B68,Segédlet!$A$6:$A$19,"&lt;"&amp;($B68+$AE68)),0),0)</f>
        <v>0</v>
      </c>
      <c r="AE68" s="41">
        <f t="shared" si="6"/>
        <v>80</v>
      </c>
      <c r="AF68" s="41"/>
      <c r="AG68" s="41">
        <f>+IF(AD68&gt;0,INT(($AD$4-B68)/VLOOKUP($B$2,Segédlet!$A$23:$B$29,2,FALSE)),0)</f>
        <v>0</v>
      </c>
      <c r="AH68" s="47" t="str">
        <f t="shared" si="7"/>
        <v/>
      </c>
      <c r="AI68" s="39"/>
      <c r="AJ68" s="39">
        <f t="shared" si="12"/>
        <v>0</v>
      </c>
      <c r="AK68" s="209">
        <f t="shared" si="11"/>
        <v>0</v>
      </c>
    </row>
    <row r="69" spans="1:37" ht="15" hidden="1" customHeight="1">
      <c r="A69" s="191"/>
      <c r="B69" s="153" t="str">
        <f t="shared" si="13"/>
        <v/>
      </c>
      <c r="C69" s="154" t="str">
        <f t="shared" si="14"/>
        <v/>
      </c>
      <c r="D69" s="144"/>
      <c r="E69" s="145"/>
      <c r="F69" s="146"/>
      <c r="G69" s="147" t="str">
        <f t="shared" si="15"/>
        <v xml:space="preserve"> </v>
      </c>
      <c r="H69" s="148" t="str">
        <f>+IF(YEAR(Címlap!$B$5)-M69&gt;18,"","J")</f>
        <v/>
      </c>
      <c r="I69" s="158"/>
      <c r="J69" s="159"/>
      <c r="K69" s="178"/>
      <c r="L69" s="162"/>
      <c r="M69" s="162"/>
      <c r="N69" s="120"/>
      <c r="O69" s="116"/>
      <c r="P69" s="116"/>
      <c r="Q69" s="116"/>
      <c r="R69" s="117"/>
      <c r="S69" s="116"/>
      <c r="T69" s="118"/>
      <c r="U69" s="149">
        <f t="shared" si="17"/>
        <v>0</v>
      </c>
      <c r="V69" s="123"/>
      <c r="W69" s="156"/>
      <c r="X69" s="161"/>
      <c r="Y69" s="150">
        <f t="shared" si="4"/>
        <v>0</v>
      </c>
      <c r="Z69" s="155">
        <f t="shared" si="8"/>
        <v>0</v>
      </c>
      <c r="AA69" s="152">
        <f t="shared" si="5"/>
        <v>0</v>
      </c>
      <c r="AB69" s="50" t="str">
        <f t="shared" si="9"/>
        <v>F1H</v>
      </c>
      <c r="AC69" s="50" t="s">
        <v>609</v>
      </c>
      <c r="AD69" s="41">
        <f>+IF(AND(OR(B69&lt;=$AG$4,U69=$U$6),B69&lt;15),ROUNDUP(AVERAGEIFS(Segédlet!$B$6:$B$19,Segédlet!$A$6:$A$19,"&gt;="&amp;$B69,Segédlet!$A$6:$A$19,"&lt;"&amp;($B69+$AE69)),0),0)</f>
        <v>0</v>
      </c>
      <c r="AE69" s="41">
        <f t="shared" si="6"/>
        <v>80</v>
      </c>
      <c r="AF69" s="41"/>
      <c r="AG69" s="41">
        <f>+IF(AD69&gt;0,INT(($AD$4-B69)/VLOOKUP($B$2,Segédlet!$A$23:$B$29,2,FALSE)),0)</f>
        <v>0</v>
      </c>
      <c r="AH69" s="47" t="str">
        <f t="shared" si="7"/>
        <v/>
      </c>
      <c r="AI69" s="39"/>
      <c r="AJ69" s="39">
        <f t="shared" si="12"/>
        <v>0</v>
      </c>
      <c r="AK69" s="209">
        <f t="shared" si="11"/>
        <v>0</v>
      </c>
    </row>
    <row r="70" spans="1:37" ht="15" hidden="1" customHeight="1">
      <c r="A70" s="191"/>
      <c r="B70" s="153" t="str">
        <f t="shared" si="13"/>
        <v/>
      </c>
      <c r="C70" s="154" t="str">
        <f t="shared" si="14"/>
        <v/>
      </c>
      <c r="D70" s="144"/>
      <c r="E70" s="145"/>
      <c r="F70" s="146"/>
      <c r="G70" s="147" t="str">
        <f t="shared" si="15"/>
        <v xml:space="preserve"> </v>
      </c>
      <c r="H70" s="148" t="str">
        <f>+IF(YEAR(Címlap!$B$5)-M70&gt;18,"","J")</f>
        <v/>
      </c>
      <c r="I70" s="158"/>
      <c r="J70" s="159"/>
      <c r="K70" s="178"/>
      <c r="L70" s="162"/>
      <c r="M70" s="162"/>
      <c r="N70" s="120"/>
      <c r="O70" s="116"/>
      <c r="P70" s="116"/>
      <c r="Q70" s="116"/>
      <c r="R70" s="117"/>
      <c r="S70" s="116"/>
      <c r="T70" s="118"/>
      <c r="U70" s="149">
        <f t="shared" si="17"/>
        <v>0</v>
      </c>
      <c r="V70" s="123"/>
      <c r="W70" s="156"/>
      <c r="X70" s="161"/>
      <c r="Y70" s="150">
        <f t="shared" si="4"/>
        <v>0</v>
      </c>
      <c r="Z70" s="155">
        <f t="shared" si="8"/>
        <v>0</v>
      </c>
      <c r="AA70" s="152">
        <f t="shared" si="5"/>
        <v>0</v>
      </c>
      <c r="AB70" s="50" t="str">
        <f t="shared" si="9"/>
        <v>F1H</v>
      </c>
      <c r="AC70" s="50" t="s">
        <v>609</v>
      </c>
      <c r="AD70" s="41">
        <f>+IF(AND(OR(B70&lt;=$AG$4,U70=$U$6),B70&lt;15),ROUNDUP(AVERAGEIFS(Segédlet!$B$6:$B$19,Segédlet!$A$6:$A$19,"&gt;="&amp;$B70,Segédlet!$A$6:$A$19,"&lt;"&amp;($B70+$AE70)),0),0)</f>
        <v>0</v>
      </c>
      <c r="AE70" s="41">
        <f t="shared" si="6"/>
        <v>80</v>
      </c>
      <c r="AF70" s="41"/>
      <c r="AG70" s="41">
        <f>+IF(AD70&gt;0,INT(($AD$4-B70)/VLOOKUP($B$2,Segédlet!$A$23:$B$29,2,FALSE)),0)</f>
        <v>0</v>
      </c>
      <c r="AH70" s="47" t="str">
        <f t="shared" si="7"/>
        <v/>
      </c>
      <c r="AI70" s="39"/>
      <c r="AJ70" s="39">
        <f t="shared" si="12"/>
        <v>0</v>
      </c>
      <c r="AK70" s="209">
        <f t="shared" si="11"/>
        <v>0</v>
      </c>
    </row>
    <row r="71" spans="1:37" ht="15" hidden="1" customHeight="1">
      <c r="A71" s="191"/>
      <c r="B71" s="153" t="str">
        <f t="shared" ref="B71:B101" si="18">+IF(Y71&gt;0,_xlfn.RANK.EQ(Y71,$Y$7:$Y$101),"")</f>
        <v/>
      </c>
      <c r="C71" s="154" t="str">
        <f t="shared" ref="C71:C101" si="19">IF(H71="J",_xlfn.RANK.EQ(AJ71,$AJ$7:$AJ$101),"")</f>
        <v/>
      </c>
      <c r="D71" s="144"/>
      <c r="E71" s="145"/>
      <c r="F71" s="146"/>
      <c r="G71" s="147" t="str">
        <f t="shared" si="15"/>
        <v xml:space="preserve"> </v>
      </c>
      <c r="H71" s="148" t="str">
        <f>+IF(YEAR(Címlap!$B$5)-M71&gt;18,"","J")</f>
        <v/>
      </c>
      <c r="I71" s="158"/>
      <c r="J71" s="159"/>
      <c r="K71" s="178"/>
      <c r="L71" s="162"/>
      <c r="M71" s="162"/>
      <c r="N71" s="120"/>
      <c r="O71" s="116"/>
      <c r="P71" s="116"/>
      <c r="Q71" s="116"/>
      <c r="R71" s="117"/>
      <c r="S71" s="116"/>
      <c r="T71" s="118"/>
      <c r="U71" s="149">
        <f t="shared" si="17"/>
        <v>0</v>
      </c>
      <c r="V71" s="123"/>
      <c r="W71" s="156"/>
      <c r="X71" s="161"/>
      <c r="Y71" s="150">
        <f t="shared" ref="Y71:Y101" si="20">+U71+V71+W71+X71</f>
        <v>0</v>
      </c>
      <c r="Z71" s="155">
        <f t="shared" si="8"/>
        <v>0</v>
      </c>
      <c r="AA71" s="152">
        <f t="shared" ref="AA71:AA101" si="21">+U71/IF($U$6&gt;450,$U$6,450)</f>
        <v>0</v>
      </c>
      <c r="AB71" s="50" t="str">
        <f t="shared" si="9"/>
        <v>F1H</v>
      </c>
      <c r="AC71" s="50" t="s">
        <v>609</v>
      </c>
      <c r="AD71" s="41">
        <f>+IF(AND(OR(B71&lt;=$AG$4,U71=$U$6),B71&lt;15),ROUNDUP(AVERAGEIFS(Segédlet!$B$6:$B$19,Segédlet!$A$6:$A$19,"&gt;="&amp;$B71,Segédlet!$A$6:$A$19,"&lt;"&amp;($B71+$AE71)),0),0)</f>
        <v>0</v>
      </c>
      <c r="AE71" s="41">
        <f t="shared" ref="AE71:AE101" si="22">+COUNTIF($B$7:$B$101,B71)</f>
        <v>80</v>
      </c>
      <c r="AF71" s="41"/>
      <c r="AG71" s="41">
        <f>+IF(AD71&gt;0,INT(($AD$4-B71)/VLOOKUP($B$2,Segédlet!$A$23:$B$29,2,FALSE)),0)</f>
        <v>0</v>
      </c>
      <c r="AH71" s="47" t="str">
        <f t="shared" ref="AH71:AH102" si="23">IF($U71=0,"",$AA71)</f>
        <v/>
      </c>
      <c r="AI71" s="39"/>
      <c r="AJ71" s="39">
        <f t="shared" si="12"/>
        <v>0</v>
      </c>
      <c r="AK71" s="209">
        <f t="shared" si="11"/>
        <v>0</v>
      </c>
    </row>
    <row r="72" spans="1:37" ht="15" hidden="1" customHeight="1">
      <c r="A72" s="191"/>
      <c r="B72" s="153" t="str">
        <f t="shared" si="18"/>
        <v/>
      </c>
      <c r="C72" s="154" t="str">
        <f t="shared" si="19"/>
        <v/>
      </c>
      <c r="D72" s="144"/>
      <c r="E72" s="145"/>
      <c r="F72" s="146"/>
      <c r="G72" s="147" t="str">
        <f t="shared" si="15"/>
        <v xml:space="preserve"> </v>
      </c>
      <c r="H72" s="148" t="str">
        <f>+IF(YEAR(Címlap!$B$5)-M72&gt;18,"","J")</f>
        <v/>
      </c>
      <c r="I72" s="158"/>
      <c r="J72" s="159"/>
      <c r="K72" s="178"/>
      <c r="L72" s="162"/>
      <c r="M72" s="162"/>
      <c r="N72" s="120"/>
      <c r="O72" s="116"/>
      <c r="P72" s="116"/>
      <c r="Q72" s="116"/>
      <c r="R72" s="117"/>
      <c r="S72" s="116"/>
      <c r="T72" s="118"/>
      <c r="U72" s="149">
        <f t="shared" si="17"/>
        <v>0</v>
      </c>
      <c r="V72" s="123"/>
      <c r="W72" s="156"/>
      <c r="X72" s="161"/>
      <c r="Y72" s="150">
        <f t="shared" si="20"/>
        <v>0</v>
      </c>
      <c r="Z72" s="155">
        <f t="shared" ref="Z72:Z101" si="24">+AD72+AG72</f>
        <v>0</v>
      </c>
      <c r="AA72" s="152">
        <f t="shared" si="21"/>
        <v>0</v>
      </c>
      <c r="AB72" s="50" t="str">
        <f t="shared" ref="AB72:AB101" si="25">$B$2</f>
        <v>F1H</v>
      </c>
      <c r="AC72" s="50" t="s">
        <v>609</v>
      </c>
      <c r="AD72" s="41">
        <f>+IF(AND(OR(B72&lt;=$AG$4,U72=$U$6),B72&lt;15),ROUNDUP(AVERAGEIFS(Segédlet!$B$6:$B$19,Segédlet!$A$6:$A$19,"&gt;="&amp;$B72,Segédlet!$A$6:$A$19,"&lt;"&amp;($B72+$AE72)),0),0)</f>
        <v>0</v>
      </c>
      <c r="AE72" s="41">
        <f t="shared" si="22"/>
        <v>80</v>
      </c>
      <c r="AF72" s="41"/>
      <c r="AG72" s="41">
        <f>+IF(AD72&gt;0,INT(($AD$4-B72)/VLOOKUP($B$2,Segédlet!$A$23:$B$29,2,FALSE)),0)</f>
        <v>0</v>
      </c>
      <c r="AH72" s="47" t="str">
        <f t="shared" si="23"/>
        <v/>
      </c>
      <c r="AI72" s="39"/>
      <c r="AJ72" s="39">
        <f t="shared" si="12"/>
        <v>0</v>
      </c>
      <c r="AK72" s="209">
        <f t="shared" ref="AK72:AK101" si="26">U72/$U$6</f>
        <v>0</v>
      </c>
    </row>
    <row r="73" spans="1:37" ht="15" hidden="1" customHeight="1">
      <c r="A73" s="191"/>
      <c r="B73" s="153" t="str">
        <f t="shared" si="18"/>
        <v/>
      </c>
      <c r="C73" s="154" t="str">
        <f t="shared" si="19"/>
        <v/>
      </c>
      <c r="D73" s="144"/>
      <c r="E73" s="145"/>
      <c r="F73" s="146"/>
      <c r="G73" s="147" t="str">
        <f t="shared" si="15"/>
        <v xml:space="preserve"> </v>
      </c>
      <c r="H73" s="148" t="str">
        <f>+IF(YEAR(Címlap!$B$5)-M73&gt;18,"","J")</f>
        <v/>
      </c>
      <c r="I73" s="158"/>
      <c r="J73" s="159"/>
      <c r="K73" s="178"/>
      <c r="L73" s="162"/>
      <c r="M73" s="162"/>
      <c r="N73" s="120"/>
      <c r="O73" s="116"/>
      <c r="P73" s="116"/>
      <c r="Q73" s="116"/>
      <c r="R73" s="117"/>
      <c r="S73" s="116"/>
      <c r="T73" s="118"/>
      <c r="U73" s="149">
        <f t="shared" si="17"/>
        <v>0</v>
      </c>
      <c r="V73" s="123"/>
      <c r="W73" s="156"/>
      <c r="X73" s="161"/>
      <c r="Y73" s="150">
        <f t="shared" si="20"/>
        <v>0</v>
      </c>
      <c r="Z73" s="155">
        <f t="shared" si="24"/>
        <v>0</v>
      </c>
      <c r="AA73" s="152">
        <f t="shared" si="21"/>
        <v>0</v>
      </c>
      <c r="AB73" s="50" t="str">
        <f t="shared" si="25"/>
        <v>F1H</v>
      </c>
      <c r="AC73" s="50" t="s">
        <v>609</v>
      </c>
      <c r="AD73" s="41">
        <f>+IF(AND(OR(B73&lt;=$AG$4,U73=$U$6),B73&lt;15),ROUNDUP(AVERAGEIFS(Segédlet!$B$6:$B$19,Segédlet!$A$6:$A$19,"&gt;="&amp;$B73,Segédlet!$A$6:$A$19,"&lt;"&amp;($B73+$AE73)),0),0)</f>
        <v>0</v>
      </c>
      <c r="AE73" s="41">
        <f t="shared" si="22"/>
        <v>80</v>
      </c>
      <c r="AF73" s="41"/>
      <c r="AG73" s="41">
        <f>+IF(AD73&gt;0,INT(($AD$4-B73)/VLOOKUP($B$2,Segédlet!$A$23:$B$29,2,FALSE)),0)</f>
        <v>0</v>
      </c>
      <c r="AH73" s="47" t="str">
        <f t="shared" si="23"/>
        <v/>
      </c>
      <c r="AI73" s="39"/>
      <c r="AJ73" s="39">
        <f t="shared" si="12"/>
        <v>0</v>
      </c>
      <c r="AK73" s="209">
        <f t="shared" si="26"/>
        <v>0</v>
      </c>
    </row>
    <row r="74" spans="1:37" ht="15" hidden="1" customHeight="1">
      <c r="A74" s="191"/>
      <c r="B74" s="153" t="str">
        <f t="shared" si="18"/>
        <v/>
      </c>
      <c r="C74" s="154" t="str">
        <f t="shared" si="19"/>
        <v/>
      </c>
      <c r="D74" s="144"/>
      <c r="E74" s="145"/>
      <c r="F74" s="146"/>
      <c r="G74" s="147" t="str">
        <f t="shared" si="15"/>
        <v xml:space="preserve"> </v>
      </c>
      <c r="H74" s="148" t="str">
        <f>+IF(YEAR(Címlap!$B$5)-M74&gt;18,"","J")</f>
        <v/>
      </c>
      <c r="I74" s="158"/>
      <c r="J74" s="159"/>
      <c r="K74" s="178"/>
      <c r="L74" s="162"/>
      <c r="M74" s="162"/>
      <c r="N74" s="120"/>
      <c r="O74" s="116"/>
      <c r="P74" s="116"/>
      <c r="Q74" s="116"/>
      <c r="R74" s="117"/>
      <c r="S74" s="116"/>
      <c r="T74" s="118"/>
      <c r="U74" s="149">
        <f t="shared" si="17"/>
        <v>0</v>
      </c>
      <c r="V74" s="123"/>
      <c r="W74" s="156"/>
      <c r="X74" s="161"/>
      <c r="Y74" s="150">
        <f t="shared" si="20"/>
        <v>0</v>
      </c>
      <c r="Z74" s="155">
        <f t="shared" si="24"/>
        <v>0</v>
      </c>
      <c r="AA74" s="152">
        <f t="shared" si="21"/>
        <v>0</v>
      </c>
      <c r="AB74" s="50" t="str">
        <f t="shared" si="25"/>
        <v>F1H</v>
      </c>
      <c r="AC74" s="50" t="s">
        <v>609</v>
      </c>
      <c r="AD74" s="41">
        <f>+IF(AND(OR(B74&lt;=$AG$4,U74=$U$6),B74&lt;15),ROUNDUP(AVERAGEIFS(Segédlet!$B$6:$B$19,Segédlet!$A$6:$A$19,"&gt;="&amp;$B74,Segédlet!$A$6:$A$19,"&lt;"&amp;($B74+$AE74)),0),0)</f>
        <v>0</v>
      </c>
      <c r="AE74" s="41">
        <f t="shared" si="22"/>
        <v>80</v>
      </c>
      <c r="AF74" s="41"/>
      <c r="AG74" s="41">
        <f>+IF(AD74&gt;0,INT(($AD$4-B74)/VLOOKUP($B$2,Segédlet!$A$23:$B$29,2,FALSE)),0)</f>
        <v>0</v>
      </c>
      <c r="AH74" s="47" t="str">
        <f t="shared" si="23"/>
        <v/>
      </c>
      <c r="AI74" s="39"/>
      <c r="AJ74" s="39">
        <f t="shared" si="12"/>
        <v>0</v>
      </c>
      <c r="AK74" s="209">
        <f t="shared" si="26"/>
        <v>0</v>
      </c>
    </row>
    <row r="75" spans="1:37" ht="15" hidden="1" customHeight="1">
      <c r="A75" s="191"/>
      <c r="B75" s="153" t="str">
        <f t="shared" si="18"/>
        <v/>
      </c>
      <c r="C75" s="154" t="str">
        <f t="shared" si="19"/>
        <v/>
      </c>
      <c r="D75" s="144"/>
      <c r="E75" s="145"/>
      <c r="F75" s="146"/>
      <c r="G75" s="147" t="str">
        <f t="shared" si="15"/>
        <v xml:space="preserve"> </v>
      </c>
      <c r="H75" s="148" t="str">
        <f>+IF(YEAR(Címlap!$B$5)-M75&gt;18,"","J")</f>
        <v/>
      </c>
      <c r="I75" s="158"/>
      <c r="J75" s="159"/>
      <c r="K75" s="178"/>
      <c r="L75" s="162"/>
      <c r="M75" s="162"/>
      <c r="N75" s="120"/>
      <c r="O75" s="116"/>
      <c r="P75" s="116"/>
      <c r="Q75" s="116"/>
      <c r="R75" s="117"/>
      <c r="S75" s="116"/>
      <c r="T75" s="118"/>
      <c r="U75" s="149">
        <f t="shared" si="17"/>
        <v>0</v>
      </c>
      <c r="V75" s="123"/>
      <c r="W75" s="156"/>
      <c r="X75" s="161"/>
      <c r="Y75" s="150">
        <f t="shared" si="20"/>
        <v>0</v>
      </c>
      <c r="Z75" s="155">
        <f t="shared" si="24"/>
        <v>0</v>
      </c>
      <c r="AA75" s="152">
        <f t="shared" si="21"/>
        <v>0</v>
      </c>
      <c r="AB75" s="50" t="str">
        <f t="shared" si="25"/>
        <v>F1H</v>
      </c>
      <c r="AC75" s="50" t="s">
        <v>609</v>
      </c>
      <c r="AD75" s="41">
        <f>+IF(AND(OR(B75&lt;=$AG$4,U75=$U$6),B75&lt;15),ROUNDUP(AVERAGEIFS(Segédlet!$B$6:$B$19,Segédlet!$A$6:$A$19,"&gt;="&amp;$B75,Segédlet!$A$6:$A$19,"&lt;"&amp;($B75+$AE75)),0),0)</f>
        <v>0</v>
      </c>
      <c r="AE75" s="41">
        <f t="shared" si="22"/>
        <v>80</v>
      </c>
      <c r="AF75" s="41"/>
      <c r="AG75" s="41">
        <f>+IF(AD75&gt;0,INT(($AD$4-B75)/VLOOKUP($B$2,Segédlet!$A$23:$B$29,2,FALSE)),0)</f>
        <v>0</v>
      </c>
      <c r="AH75" s="47" t="str">
        <f t="shared" si="23"/>
        <v/>
      </c>
      <c r="AI75" s="39"/>
      <c r="AJ75" s="39">
        <f t="shared" si="12"/>
        <v>0</v>
      </c>
      <c r="AK75" s="209">
        <f t="shared" si="26"/>
        <v>0</v>
      </c>
    </row>
    <row r="76" spans="1:37" ht="15" hidden="1" customHeight="1">
      <c r="A76" s="191"/>
      <c r="B76" s="153" t="str">
        <f t="shared" si="18"/>
        <v/>
      </c>
      <c r="C76" s="154" t="str">
        <f t="shared" si="19"/>
        <v/>
      </c>
      <c r="D76" s="144"/>
      <c r="E76" s="145"/>
      <c r="F76" s="146"/>
      <c r="G76" s="147" t="str">
        <f t="shared" si="15"/>
        <v xml:space="preserve"> </v>
      </c>
      <c r="H76" s="148" t="str">
        <f>+IF(YEAR(Címlap!$B$5)-M76&gt;18,"","J")</f>
        <v/>
      </c>
      <c r="I76" s="158"/>
      <c r="J76" s="159"/>
      <c r="K76" s="178"/>
      <c r="L76" s="162"/>
      <c r="M76" s="162"/>
      <c r="N76" s="120"/>
      <c r="O76" s="116"/>
      <c r="P76" s="116"/>
      <c r="Q76" s="116"/>
      <c r="R76" s="117"/>
      <c r="S76" s="116"/>
      <c r="T76" s="118"/>
      <c r="U76" s="149">
        <f t="shared" si="17"/>
        <v>0</v>
      </c>
      <c r="V76" s="123"/>
      <c r="W76" s="156"/>
      <c r="X76" s="161"/>
      <c r="Y76" s="150">
        <f t="shared" si="20"/>
        <v>0</v>
      </c>
      <c r="Z76" s="155">
        <f t="shared" si="24"/>
        <v>0</v>
      </c>
      <c r="AA76" s="152">
        <f t="shared" si="21"/>
        <v>0</v>
      </c>
      <c r="AB76" s="50" t="str">
        <f t="shared" si="25"/>
        <v>F1H</v>
      </c>
      <c r="AC76" s="50" t="s">
        <v>609</v>
      </c>
      <c r="AD76" s="41">
        <f>+IF(AND(OR(B76&lt;=$AG$4,U76=$U$6),B76&lt;15),ROUNDUP(AVERAGEIFS(Segédlet!$B$6:$B$19,Segédlet!$A$6:$A$19,"&gt;="&amp;$B76,Segédlet!$A$6:$A$19,"&lt;"&amp;($B76+$AE76)),0),0)</f>
        <v>0</v>
      </c>
      <c r="AE76" s="41">
        <f t="shared" si="22"/>
        <v>80</v>
      </c>
      <c r="AF76" s="41"/>
      <c r="AG76" s="41">
        <f>+IF(AD76&gt;0,INT(($AD$4-B76)/VLOOKUP($B$2,Segédlet!$A$23:$B$29,2,FALSE)),0)</f>
        <v>0</v>
      </c>
      <c r="AH76" s="47" t="str">
        <f t="shared" si="23"/>
        <v/>
      </c>
      <c r="AI76" s="39"/>
      <c r="AJ76" s="39">
        <f t="shared" ref="AJ76:AJ101" si="27">+IF(H76="J",Y76,0)</f>
        <v>0</v>
      </c>
      <c r="AK76" s="209">
        <f t="shared" si="26"/>
        <v>0</v>
      </c>
    </row>
    <row r="77" spans="1:37" ht="15" hidden="1" customHeight="1">
      <c r="A77" s="191"/>
      <c r="B77" s="153" t="str">
        <f t="shared" si="18"/>
        <v/>
      </c>
      <c r="C77" s="154" t="str">
        <f t="shared" si="19"/>
        <v/>
      </c>
      <c r="D77" s="144"/>
      <c r="E77" s="145"/>
      <c r="F77" s="146"/>
      <c r="G77" s="147" t="str">
        <f t="shared" si="15"/>
        <v xml:space="preserve"> </v>
      </c>
      <c r="H77" s="148" t="str">
        <f>+IF(YEAR(Címlap!$B$5)-M77&gt;18,"","J")</f>
        <v/>
      </c>
      <c r="I77" s="158"/>
      <c r="J77" s="159"/>
      <c r="K77" s="178"/>
      <c r="L77" s="162"/>
      <c r="M77" s="162"/>
      <c r="N77" s="120"/>
      <c r="O77" s="116"/>
      <c r="P77" s="116"/>
      <c r="Q77" s="116"/>
      <c r="R77" s="117"/>
      <c r="S77" s="116"/>
      <c r="T77" s="118"/>
      <c r="U77" s="149">
        <f t="shared" si="17"/>
        <v>0</v>
      </c>
      <c r="V77" s="123"/>
      <c r="W77" s="156"/>
      <c r="X77" s="161"/>
      <c r="Y77" s="150">
        <f t="shared" si="20"/>
        <v>0</v>
      </c>
      <c r="Z77" s="155">
        <f t="shared" si="24"/>
        <v>0</v>
      </c>
      <c r="AA77" s="152">
        <f t="shared" si="21"/>
        <v>0</v>
      </c>
      <c r="AB77" s="50" t="str">
        <f t="shared" si="25"/>
        <v>F1H</v>
      </c>
      <c r="AC77" s="50" t="s">
        <v>609</v>
      </c>
      <c r="AD77" s="41">
        <f>+IF(AND(OR(B77&lt;=$AG$4,U77=$U$6),B77&lt;15),ROUNDUP(AVERAGEIFS(Segédlet!$B$6:$B$19,Segédlet!$A$6:$A$19,"&gt;="&amp;$B77,Segédlet!$A$6:$A$19,"&lt;"&amp;($B77+$AE77)),0),0)</f>
        <v>0</v>
      </c>
      <c r="AE77" s="41">
        <f t="shared" si="22"/>
        <v>80</v>
      </c>
      <c r="AF77" s="41"/>
      <c r="AG77" s="41">
        <f>+IF(AD77&gt;0,INT(($AD$4-B77)/VLOOKUP($B$2,Segédlet!$A$23:$B$29,2,FALSE)),0)</f>
        <v>0</v>
      </c>
      <c r="AH77" s="47" t="str">
        <f t="shared" si="23"/>
        <v/>
      </c>
      <c r="AI77" s="39"/>
      <c r="AJ77" s="39">
        <f t="shared" si="27"/>
        <v>0</v>
      </c>
      <c r="AK77" s="209">
        <f t="shared" si="26"/>
        <v>0</v>
      </c>
    </row>
    <row r="78" spans="1:37" ht="15" hidden="1" customHeight="1">
      <c r="A78" s="191"/>
      <c r="B78" s="153" t="str">
        <f t="shared" si="18"/>
        <v/>
      </c>
      <c r="C78" s="154" t="str">
        <f t="shared" si="19"/>
        <v/>
      </c>
      <c r="D78" s="144"/>
      <c r="E78" s="145"/>
      <c r="F78" s="146"/>
      <c r="G78" s="147" t="str">
        <f t="shared" si="15"/>
        <v xml:space="preserve"> </v>
      </c>
      <c r="H78" s="148" t="str">
        <f>+IF(YEAR(Címlap!$B$5)-M78&gt;18,"","J")</f>
        <v/>
      </c>
      <c r="I78" s="158"/>
      <c r="J78" s="159"/>
      <c r="K78" s="178"/>
      <c r="L78" s="162"/>
      <c r="M78" s="162"/>
      <c r="N78" s="120"/>
      <c r="O78" s="116"/>
      <c r="P78" s="116"/>
      <c r="Q78" s="116"/>
      <c r="R78" s="117"/>
      <c r="S78" s="116"/>
      <c r="T78" s="118"/>
      <c r="U78" s="149">
        <f t="shared" si="17"/>
        <v>0</v>
      </c>
      <c r="V78" s="123"/>
      <c r="W78" s="156"/>
      <c r="X78" s="161"/>
      <c r="Y78" s="150">
        <f t="shared" si="20"/>
        <v>0</v>
      </c>
      <c r="Z78" s="155">
        <f t="shared" si="24"/>
        <v>0</v>
      </c>
      <c r="AA78" s="152">
        <f t="shared" si="21"/>
        <v>0</v>
      </c>
      <c r="AB78" s="50" t="str">
        <f t="shared" si="25"/>
        <v>F1H</v>
      </c>
      <c r="AC78" s="50" t="s">
        <v>609</v>
      </c>
      <c r="AD78" s="41">
        <f>+IF(AND(OR(B78&lt;=$AG$4,U78=$U$6),B78&lt;15),ROUNDUP(AVERAGEIFS(Segédlet!$B$6:$B$19,Segédlet!$A$6:$A$19,"&gt;="&amp;$B78,Segédlet!$A$6:$A$19,"&lt;"&amp;($B78+$AE78)),0),0)</f>
        <v>0</v>
      </c>
      <c r="AE78" s="41">
        <f t="shared" si="22"/>
        <v>80</v>
      </c>
      <c r="AF78" s="41"/>
      <c r="AG78" s="41">
        <f>+IF(AD78&gt;0,INT(($AD$4-B78)/VLOOKUP($B$2,Segédlet!$A$23:$B$29,2,FALSE)),0)</f>
        <v>0</v>
      </c>
      <c r="AH78" s="47" t="str">
        <f t="shared" si="23"/>
        <v/>
      </c>
      <c r="AI78" s="39"/>
      <c r="AJ78" s="39">
        <f t="shared" si="27"/>
        <v>0</v>
      </c>
      <c r="AK78" s="209">
        <f t="shared" si="26"/>
        <v>0</v>
      </c>
    </row>
    <row r="79" spans="1:37" ht="15" hidden="1" customHeight="1">
      <c r="A79" s="191"/>
      <c r="B79" s="153" t="str">
        <f t="shared" si="18"/>
        <v/>
      </c>
      <c r="C79" s="154" t="str">
        <f t="shared" si="19"/>
        <v/>
      </c>
      <c r="D79" s="144"/>
      <c r="E79" s="145"/>
      <c r="F79" s="146"/>
      <c r="G79" s="147" t="str">
        <f t="shared" si="15"/>
        <v xml:space="preserve"> </v>
      </c>
      <c r="H79" s="148" t="str">
        <f>+IF(YEAR(Címlap!$B$5)-M79&gt;18,"","J")</f>
        <v/>
      </c>
      <c r="I79" s="158"/>
      <c r="J79" s="159"/>
      <c r="K79" s="178"/>
      <c r="L79" s="162"/>
      <c r="M79" s="162"/>
      <c r="N79" s="120"/>
      <c r="O79" s="116"/>
      <c r="P79" s="116"/>
      <c r="Q79" s="116"/>
      <c r="R79" s="117"/>
      <c r="S79" s="116"/>
      <c r="T79" s="118"/>
      <c r="U79" s="149">
        <f t="shared" si="17"/>
        <v>0</v>
      </c>
      <c r="V79" s="123"/>
      <c r="W79" s="156"/>
      <c r="X79" s="161"/>
      <c r="Y79" s="150">
        <f t="shared" si="20"/>
        <v>0</v>
      </c>
      <c r="Z79" s="155">
        <f t="shared" si="24"/>
        <v>0</v>
      </c>
      <c r="AA79" s="152">
        <f t="shared" si="21"/>
        <v>0</v>
      </c>
      <c r="AB79" s="50" t="str">
        <f t="shared" si="25"/>
        <v>F1H</v>
      </c>
      <c r="AC79" s="50" t="s">
        <v>609</v>
      </c>
      <c r="AD79" s="41">
        <f>+IF(AND(OR(B79&lt;=$AG$4,U79=$U$6),B79&lt;15),ROUNDUP(AVERAGEIFS(Segédlet!$B$6:$B$19,Segédlet!$A$6:$A$19,"&gt;="&amp;$B79,Segédlet!$A$6:$A$19,"&lt;"&amp;($B79+$AE79)),0),0)</f>
        <v>0</v>
      </c>
      <c r="AE79" s="41">
        <f t="shared" si="22"/>
        <v>80</v>
      </c>
      <c r="AF79" s="41"/>
      <c r="AG79" s="41">
        <f>+IF(AD79&gt;0,INT(($AD$4-B79)/VLOOKUP($B$2,Segédlet!$A$23:$B$29,2,FALSE)),0)</f>
        <v>0</v>
      </c>
      <c r="AH79" s="47" t="str">
        <f t="shared" si="23"/>
        <v/>
      </c>
      <c r="AI79" s="39"/>
      <c r="AJ79" s="39">
        <f t="shared" si="27"/>
        <v>0</v>
      </c>
      <c r="AK79" s="209">
        <f t="shared" si="26"/>
        <v>0</v>
      </c>
    </row>
    <row r="80" spans="1:37" ht="15" hidden="1" customHeight="1">
      <c r="A80" s="191"/>
      <c r="B80" s="153" t="str">
        <f t="shared" si="18"/>
        <v/>
      </c>
      <c r="C80" s="154" t="str">
        <f t="shared" si="19"/>
        <v/>
      </c>
      <c r="D80" s="144"/>
      <c r="E80" s="145"/>
      <c r="F80" s="146"/>
      <c r="G80" s="147" t="str">
        <f t="shared" si="15"/>
        <v xml:space="preserve"> </v>
      </c>
      <c r="H80" s="148" t="str">
        <f>+IF(YEAR(Címlap!$B$5)-M80&gt;18,"","J")</f>
        <v/>
      </c>
      <c r="I80" s="158"/>
      <c r="J80" s="159"/>
      <c r="K80" s="178"/>
      <c r="L80" s="162"/>
      <c r="M80" s="162"/>
      <c r="N80" s="120"/>
      <c r="O80" s="116"/>
      <c r="P80" s="116"/>
      <c r="Q80" s="116"/>
      <c r="R80" s="117"/>
      <c r="S80" s="116"/>
      <c r="T80" s="118"/>
      <c r="U80" s="149">
        <f t="shared" si="17"/>
        <v>0</v>
      </c>
      <c r="V80" s="123"/>
      <c r="W80" s="156"/>
      <c r="X80" s="161"/>
      <c r="Y80" s="150">
        <f t="shared" si="20"/>
        <v>0</v>
      </c>
      <c r="Z80" s="155">
        <f t="shared" si="24"/>
        <v>0</v>
      </c>
      <c r="AA80" s="152">
        <f t="shared" si="21"/>
        <v>0</v>
      </c>
      <c r="AB80" s="50" t="str">
        <f t="shared" si="25"/>
        <v>F1H</v>
      </c>
      <c r="AC80" s="50" t="s">
        <v>609</v>
      </c>
      <c r="AD80" s="41">
        <f>+IF(AND(OR(B80&lt;=$AG$4,U80=$U$6),B80&lt;15),ROUNDUP(AVERAGEIFS(Segédlet!$B$6:$B$19,Segédlet!$A$6:$A$19,"&gt;="&amp;$B80,Segédlet!$A$6:$A$19,"&lt;"&amp;($B80+$AE80)),0),0)</f>
        <v>0</v>
      </c>
      <c r="AE80" s="41">
        <f t="shared" si="22"/>
        <v>80</v>
      </c>
      <c r="AF80" s="41"/>
      <c r="AG80" s="41">
        <f>+IF(AD80&gt;0,INT(($AD$4-B80)/VLOOKUP($B$2,Segédlet!$A$23:$B$29,2,FALSE)),0)</f>
        <v>0</v>
      </c>
      <c r="AH80" s="47" t="str">
        <f t="shared" si="23"/>
        <v/>
      </c>
      <c r="AI80" s="39"/>
      <c r="AJ80" s="39">
        <f t="shared" si="27"/>
        <v>0</v>
      </c>
      <c r="AK80" s="209">
        <f t="shared" si="26"/>
        <v>0</v>
      </c>
    </row>
    <row r="81" spans="1:37" ht="15" hidden="1" customHeight="1">
      <c r="A81" s="191"/>
      <c r="B81" s="153" t="str">
        <f t="shared" si="18"/>
        <v/>
      </c>
      <c r="C81" s="154" t="str">
        <f t="shared" si="19"/>
        <v/>
      </c>
      <c r="D81" s="144"/>
      <c r="E81" s="145"/>
      <c r="F81" s="146"/>
      <c r="G81" s="147" t="str">
        <f t="shared" si="15"/>
        <v xml:space="preserve"> </v>
      </c>
      <c r="H81" s="148" t="str">
        <f>+IF(YEAR(Címlap!$B$5)-M81&gt;18,"","J")</f>
        <v/>
      </c>
      <c r="I81" s="158"/>
      <c r="J81" s="159"/>
      <c r="K81" s="178"/>
      <c r="L81" s="162"/>
      <c r="M81" s="162"/>
      <c r="N81" s="120"/>
      <c r="O81" s="116"/>
      <c r="P81" s="116"/>
      <c r="Q81" s="116"/>
      <c r="R81" s="117"/>
      <c r="S81" s="116"/>
      <c r="T81" s="118"/>
      <c r="U81" s="149">
        <f t="shared" si="17"/>
        <v>0</v>
      </c>
      <c r="V81" s="123"/>
      <c r="W81" s="156"/>
      <c r="X81" s="161"/>
      <c r="Y81" s="150">
        <f t="shared" si="20"/>
        <v>0</v>
      </c>
      <c r="Z81" s="155">
        <f t="shared" si="24"/>
        <v>0</v>
      </c>
      <c r="AA81" s="152">
        <f t="shared" si="21"/>
        <v>0</v>
      </c>
      <c r="AB81" s="50" t="str">
        <f t="shared" si="25"/>
        <v>F1H</v>
      </c>
      <c r="AC81" s="50" t="s">
        <v>609</v>
      </c>
      <c r="AD81" s="41">
        <f>+IF(AND(OR(B81&lt;=$AG$4,U81=$U$6),B81&lt;15),ROUNDUP(AVERAGEIFS(Segédlet!$B$6:$B$19,Segédlet!$A$6:$A$19,"&gt;="&amp;$B81,Segédlet!$A$6:$A$19,"&lt;"&amp;($B81+$AE81)),0),0)</f>
        <v>0</v>
      </c>
      <c r="AE81" s="41">
        <f t="shared" si="22"/>
        <v>80</v>
      </c>
      <c r="AF81" s="41"/>
      <c r="AG81" s="41">
        <f>+IF(AD81&gt;0,INT(($AD$4-B81)/VLOOKUP($B$2,Segédlet!$A$23:$B$29,2,FALSE)),0)</f>
        <v>0</v>
      </c>
      <c r="AH81" s="47" t="str">
        <f t="shared" si="23"/>
        <v/>
      </c>
      <c r="AI81" s="39"/>
      <c r="AJ81" s="39">
        <f t="shared" si="27"/>
        <v>0</v>
      </c>
      <c r="AK81" s="209">
        <f t="shared" si="26"/>
        <v>0</v>
      </c>
    </row>
    <row r="82" spans="1:37" ht="15" hidden="1" customHeight="1">
      <c r="A82" s="191"/>
      <c r="B82" s="153" t="str">
        <f t="shared" si="18"/>
        <v/>
      </c>
      <c r="C82" s="154" t="str">
        <f t="shared" si="19"/>
        <v/>
      </c>
      <c r="D82" s="144"/>
      <c r="E82" s="145"/>
      <c r="F82" s="146"/>
      <c r="G82" s="147" t="str">
        <f t="shared" si="15"/>
        <v xml:space="preserve"> </v>
      </c>
      <c r="H82" s="148" t="str">
        <f>+IF(YEAR(Címlap!$B$5)-M82&gt;18,"","J")</f>
        <v/>
      </c>
      <c r="I82" s="158"/>
      <c r="J82" s="159"/>
      <c r="K82" s="178"/>
      <c r="L82" s="162"/>
      <c r="M82" s="162"/>
      <c r="N82" s="120"/>
      <c r="O82" s="116"/>
      <c r="P82" s="116"/>
      <c r="Q82" s="116"/>
      <c r="R82" s="117"/>
      <c r="S82" s="116"/>
      <c r="T82" s="118"/>
      <c r="U82" s="149">
        <f t="shared" si="17"/>
        <v>0</v>
      </c>
      <c r="V82" s="123"/>
      <c r="W82" s="156"/>
      <c r="X82" s="161"/>
      <c r="Y82" s="150">
        <f t="shared" si="20"/>
        <v>0</v>
      </c>
      <c r="Z82" s="155">
        <f t="shared" si="24"/>
        <v>0</v>
      </c>
      <c r="AA82" s="152">
        <f t="shared" si="21"/>
        <v>0</v>
      </c>
      <c r="AB82" s="50" t="str">
        <f t="shared" si="25"/>
        <v>F1H</v>
      </c>
      <c r="AC82" s="50" t="s">
        <v>609</v>
      </c>
      <c r="AD82" s="41">
        <f>+IF(AND(OR(B82&lt;=$AG$4,U82=$U$6),B82&lt;15),ROUNDUP(AVERAGEIFS(Segédlet!$B$6:$B$19,Segédlet!$A$6:$A$19,"&gt;="&amp;$B82,Segédlet!$A$6:$A$19,"&lt;"&amp;($B82+$AE82)),0),0)</f>
        <v>0</v>
      </c>
      <c r="AE82" s="41">
        <f t="shared" si="22"/>
        <v>80</v>
      </c>
      <c r="AF82" s="41"/>
      <c r="AG82" s="41">
        <f>+IF(AD82&gt;0,INT(($AD$4-B82)/VLOOKUP($B$2,Segédlet!$A$23:$B$29,2,FALSE)),0)</f>
        <v>0</v>
      </c>
      <c r="AH82" s="47" t="str">
        <f t="shared" si="23"/>
        <v/>
      </c>
      <c r="AI82" s="39"/>
      <c r="AJ82" s="39">
        <f t="shared" si="27"/>
        <v>0</v>
      </c>
      <c r="AK82" s="209">
        <f t="shared" si="26"/>
        <v>0</v>
      </c>
    </row>
    <row r="83" spans="1:37" ht="15" hidden="1" customHeight="1">
      <c r="A83" s="191"/>
      <c r="B83" s="153" t="str">
        <f t="shared" si="18"/>
        <v/>
      </c>
      <c r="C83" s="154" t="str">
        <f t="shared" si="19"/>
        <v/>
      </c>
      <c r="D83" s="144"/>
      <c r="E83" s="145"/>
      <c r="F83" s="146"/>
      <c r="G83" s="147" t="str">
        <f t="shared" si="15"/>
        <v xml:space="preserve"> </v>
      </c>
      <c r="H83" s="148" t="str">
        <f>+IF(YEAR(Címlap!$B$5)-M83&gt;18,"","J")</f>
        <v/>
      </c>
      <c r="I83" s="158"/>
      <c r="J83" s="159"/>
      <c r="K83" s="178"/>
      <c r="L83" s="162"/>
      <c r="M83" s="162"/>
      <c r="N83" s="120"/>
      <c r="O83" s="116"/>
      <c r="P83" s="116"/>
      <c r="Q83" s="116"/>
      <c r="R83" s="117"/>
      <c r="S83" s="116"/>
      <c r="T83" s="118"/>
      <c r="U83" s="149">
        <f t="shared" si="17"/>
        <v>0</v>
      </c>
      <c r="V83" s="123"/>
      <c r="W83" s="156"/>
      <c r="X83" s="161"/>
      <c r="Y83" s="150">
        <f t="shared" si="20"/>
        <v>0</v>
      </c>
      <c r="Z83" s="155">
        <f t="shared" si="24"/>
        <v>0</v>
      </c>
      <c r="AA83" s="152">
        <f t="shared" si="21"/>
        <v>0</v>
      </c>
      <c r="AB83" s="50" t="str">
        <f t="shared" si="25"/>
        <v>F1H</v>
      </c>
      <c r="AC83" s="50" t="s">
        <v>609</v>
      </c>
      <c r="AD83" s="41">
        <f>+IF(AND(OR(B83&lt;=$AG$4,U83=$U$6),B83&lt;15),ROUNDUP(AVERAGEIFS(Segédlet!$B$6:$B$19,Segédlet!$A$6:$A$19,"&gt;="&amp;$B83,Segédlet!$A$6:$A$19,"&lt;"&amp;($B83+$AE83)),0),0)</f>
        <v>0</v>
      </c>
      <c r="AE83" s="41">
        <f t="shared" si="22"/>
        <v>80</v>
      </c>
      <c r="AF83" s="41"/>
      <c r="AG83" s="41">
        <f>+IF(AD83&gt;0,INT(($AD$4-B83)/VLOOKUP($B$2,Segédlet!$A$23:$B$29,2,FALSE)),0)</f>
        <v>0</v>
      </c>
      <c r="AH83" s="47" t="str">
        <f t="shared" si="23"/>
        <v/>
      </c>
      <c r="AI83" s="39"/>
      <c r="AJ83" s="39">
        <f t="shared" si="27"/>
        <v>0</v>
      </c>
      <c r="AK83" s="209">
        <f t="shared" si="26"/>
        <v>0</v>
      </c>
    </row>
    <row r="84" spans="1:37" ht="15" hidden="1" customHeight="1">
      <c r="A84" s="191"/>
      <c r="B84" s="153" t="str">
        <f t="shared" si="18"/>
        <v/>
      </c>
      <c r="C84" s="154" t="str">
        <f t="shared" si="19"/>
        <v/>
      </c>
      <c r="D84" s="144"/>
      <c r="E84" s="145"/>
      <c r="F84" s="146"/>
      <c r="G84" s="147" t="str">
        <f t="shared" si="15"/>
        <v xml:space="preserve"> </v>
      </c>
      <c r="H84" s="148" t="str">
        <f>+IF(YEAR(Címlap!$B$5)-M84&gt;18,"","J")</f>
        <v/>
      </c>
      <c r="I84" s="158"/>
      <c r="J84" s="159"/>
      <c r="K84" s="178"/>
      <c r="L84" s="162"/>
      <c r="M84" s="162"/>
      <c r="N84" s="120"/>
      <c r="O84" s="116"/>
      <c r="P84" s="116"/>
      <c r="Q84" s="116"/>
      <c r="R84" s="117"/>
      <c r="S84" s="116"/>
      <c r="T84" s="118"/>
      <c r="U84" s="149">
        <f t="shared" si="17"/>
        <v>0</v>
      </c>
      <c r="V84" s="123"/>
      <c r="W84" s="156"/>
      <c r="X84" s="161"/>
      <c r="Y84" s="150">
        <f t="shared" si="20"/>
        <v>0</v>
      </c>
      <c r="Z84" s="155">
        <f t="shared" si="24"/>
        <v>0</v>
      </c>
      <c r="AA84" s="152">
        <f t="shared" si="21"/>
        <v>0</v>
      </c>
      <c r="AB84" s="50" t="str">
        <f t="shared" si="25"/>
        <v>F1H</v>
      </c>
      <c r="AC84" s="50" t="s">
        <v>609</v>
      </c>
      <c r="AD84" s="41">
        <f>+IF(AND(OR(B84&lt;=$AG$4,U84=$U$6),B84&lt;15),ROUNDUP(AVERAGEIFS(Segédlet!$B$6:$B$19,Segédlet!$A$6:$A$19,"&gt;="&amp;$B84,Segédlet!$A$6:$A$19,"&lt;"&amp;($B84+$AE84)),0),0)</f>
        <v>0</v>
      </c>
      <c r="AE84" s="41">
        <f t="shared" si="22"/>
        <v>80</v>
      </c>
      <c r="AF84" s="41"/>
      <c r="AG84" s="41">
        <f>+IF(AD84&gt;0,INT(($AD$4-B84)/VLOOKUP($B$2,Segédlet!$A$23:$B$29,2,FALSE)),0)</f>
        <v>0</v>
      </c>
      <c r="AH84" s="47" t="str">
        <f t="shared" si="23"/>
        <v/>
      </c>
      <c r="AI84" s="39"/>
      <c r="AJ84" s="39">
        <f t="shared" si="27"/>
        <v>0</v>
      </c>
      <c r="AK84" s="209">
        <f t="shared" si="26"/>
        <v>0</v>
      </c>
    </row>
    <row r="85" spans="1:37" ht="15" hidden="1" customHeight="1">
      <c r="A85" s="191"/>
      <c r="B85" s="153" t="str">
        <f t="shared" si="18"/>
        <v/>
      </c>
      <c r="C85" s="154" t="str">
        <f t="shared" si="19"/>
        <v/>
      </c>
      <c r="D85" s="144"/>
      <c r="E85" s="145"/>
      <c r="F85" s="146"/>
      <c r="G85" s="147" t="str">
        <f t="shared" si="15"/>
        <v xml:space="preserve"> </v>
      </c>
      <c r="H85" s="148" t="str">
        <f>+IF(YEAR(Címlap!$B$5)-M85&gt;18,"","J")</f>
        <v/>
      </c>
      <c r="I85" s="158"/>
      <c r="J85" s="159"/>
      <c r="K85" s="178"/>
      <c r="L85" s="162"/>
      <c r="M85" s="162"/>
      <c r="N85" s="120"/>
      <c r="O85" s="116"/>
      <c r="P85" s="116"/>
      <c r="Q85" s="116"/>
      <c r="R85" s="117"/>
      <c r="S85" s="116"/>
      <c r="T85" s="118"/>
      <c r="U85" s="149">
        <f t="shared" si="17"/>
        <v>0</v>
      </c>
      <c r="V85" s="123"/>
      <c r="W85" s="156"/>
      <c r="X85" s="161"/>
      <c r="Y85" s="150">
        <f t="shared" si="20"/>
        <v>0</v>
      </c>
      <c r="Z85" s="155">
        <f t="shared" si="24"/>
        <v>0</v>
      </c>
      <c r="AA85" s="152">
        <f t="shared" si="21"/>
        <v>0</v>
      </c>
      <c r="AB85" s="50" t="str">
        <f t="shared" si="25"/>
        <v>F1H</v>
      </c>
      <c r="AC85" s="50" t="s">
        <v>609</v>
      </c>
      <c r="AD85" s="41">
        <f>+IF(AND(OR(B85&lt;=$AG$4,U85=$U$6),B85&lt;15),ROUNDUP(AVERAGEIFS(Segédlet!$B$6:$B$19,Segédlet!$A$6:$A$19,"&gt;="&amp;$B85,Segédlet!$A$6:$A$19,"&lt;"&amp;($B85+$AE85)),0),0)</f>
        <v>0</v>
      </c>
      <c r="AE85" s="41">
        <f t="shared" si="22"/>
        <v>80</v>
      </c>
      <c r="AF85" s="41"/>
      <c r="AG85" s="41">
        <f>+IF(AD85&gt;0,INT(($AD$4-B85)/VLOOKUP($B$2,Segédlet!$A$23:$B$29,2,FALSE)),0)</f>
        <v>0</v>
      </c>
      <c r="AH85" s="47" t="str">
        <f t="shared" si="23"/>
        <v/>
      </c>
      <c r="AI85" s="39"/>
      <c r="AJ85" s="39">
        <f t="shared" si="27"/>
        <v>0</v>
      </c>
      <c r="AK85" s="209">
        <f t="shared" si="26"/>
        <v>0</v>
      </c>
    </row>
    <row r="86" spans="1:37" ht="15" hidden="1" customHeight="1">
      <c r="A86" s="187"/>
      <c r="B86" s="153" t="str">
        <f t="shared" si="18"/>
        <v/>
      </c>
      <c r="C86" s="154" t="str">
        <f t="shared" si="19"/>
        <v/>
      </c>
      <c r="D86" s="144"/>
      <c r="E86" s="145"/>
      <c r="F86" s="146"/>
      <c r="G86" s="147" t="str">
        <f t="shared" si="15"/>
        <v xml:space="preserve"> </v>
      </c>
      <c r="H86" s="148" t="str">
        <f>+IF(YEAR(Címlap!$B$5)-M86&gt;18,"","J")</f>
        <v/>
      </c>
      <c r="I86" s="158"/>
      <c r="J86" s="159"/>
      <c r="K86" s="178"/>
      <c r="L86" s="162"/>
      <c r="M86" s="162"/>
      <c r="N86" s="120"/>
      <c r="O86" s="116"/>
      <c r="P86" s="116"/>
      <c r="Q86" s="116"/>
      <c r="R86" s="117"/>
      <c r="S86" s="116"/>
      <c r="T86" s="118"/>
      <c r="U86" s="149">
        <f t="shared" si="17"/>
        <v>0</v>
      </c>
      <c r="V86" s="123"/>
      <c r="W86" s="156"/>
      <c r="X86" s="161"/>
      <c r="Y86" s="150">
        <f t="shared" si="20"/>
        <v>0</v>
      </c>
      <c r="Z86" s="155">
        <f t="shared" si="24"/>
        <v>0</v>
      </c>
      <c r="AA86" s="152">
        <f t="shared" si="21"/>
        <v>0</v>
      </c>
      <c r="AB86" s="50" t="str">
        <f t="shared" si="25"/>
        <v>F1H</v>
      </c>
      <c r="AC86" s="50" t="s">
        <v>609</v>
      </c>
      <c r="AD86" s="41">
        <f>+IF(AND(OR(B86&lt;=$AG$4,U86=$U$6),B86&lt;15),ROUNDUP(AVERAGEIFS(Segédlet!$B$6:$B$19,Segédlet!$A$6:$A$19,"&gt;="&amp;$B86,Segédlet!$A$6:$A$19,"&lt;"&amp;($B86+$AE86)),0),0)</f>
        <v>0</v>
      </c>
      <c r="AE86" s="41">
        <f t="shared" si="22"/>
        <v>80</v>
      </c>
      <c r="AF86" s="41"/>
      <c r="AG86" s="41">
        <f>+IF(AD86&gt;0,INT(($AD$4-B86)/VLOOKUP($B$2,Segédlet!$A$23:$B$29,2,FALSE)),0)</f>
        <v>0</v>
      </c>
      <c r="AH86" s="47" t="str">
        <f t="shared" si="23"/>
        <v/>
      </c>
      <c r="AI86" s="39"/>
      <c r="AJ86" s="39">
        <f t="shared" si="27"/>
        <v>0</v>
      </c>
      <c r="AK86" s="209">
        <f t="shared" si="26"/>
        <v>0</v>
      </c>
    </row>
    <row r="87" spans="1:37" ht="15" hidden="1" customHeight="1">
      <c r="A87" s="187"/>
      <c r="B87" s="153" t="str">
        <f t="shared" si="18"/>
        <v/>
      </c>
      <c r="C87" s="154" t="str">
        <f t="shared" si="19"/>
        <v/>
      </c>
      <c r="D87" s="144"/>
      <c r="E87" s="145"/>
      <c r="F87" s="146"/>
      <c r="G87" s="147" t="str">
        <f t="shared" si="15"/>
        <v xml:space="preserve"> </v>
      </c>
      <c r="H87" s="148" t="str">
        <f>+IF(YEAR(Címlap!$B$5)-M87&gt;18,"","J")</f>
        <v/>
      </c>
      <c r="I87" s="158"/>
      <c r="J87" s="159"/>
      <c r="K87" s="178"/>
      <c r="L87" s="162"/>
      <c r="M87" s="162"/>
      <c r="N87" s="120"/>
      <c r="O87" s="116"/>
      <c r="P87" s="116"/>
      <c r="Q87" s="116"/>
      <c r="R87" s="117"/>
      <c r="S87" s="116"/>
      <c r="T87" s="118"/>
      <c r="U87" s="149">
        <f t="shared" si="17"/>
        <v>0</v>
      </c>
      <c r="V87" s="123"/>
      <c r="W87" s="156"/>
      <c r="X87" s="161"/>
      <c r="Y87" s="150">
        <f t="shared" si="20"/>
        <v>0</v>
      </c>
      <c r="Z87" s="155">
        <f t="shared" si="24"/>
        <v>0</v>
      </c>
      <c r="AA87" s="152">
        <f t="shared" si="21"/>
        <v>0</v>
      </c>
      <c r="AB87" s="50" t="str">
        <f t="shared" si="25"/>
        <v>F1H</v>
      </c>
      <c r="AC87" s="50" t="s">
        <v>609</v>
      </c>
      <c r="AD87" s="41">
        <f>+IF(AND(OR(B87&lt;=$AG$4,U87=$U$6),B87&lt;15),ROUNDUP(AVERAGEIFS(Segédlet!$B$6:$B$19,Segédlet!$A$6:$A$19,"&gt;="&amp;$B87,Segédlet!$A$6:$A$19,"&lt;"&amp;($B87+$AE87)),0),0)</f>
        <v>0</v>
      </c>
      <c r="AE87" s="41">
        <f t="shared" si="22"/>
        <v>80</v>
      </c>
      <c r="AF87" s="41"/>
      <c r="AG87" s="41">
        <f>+IF(AD87&gt;0,INT(($AD$4-B87)/VLOOKUP($B$2,Segédlet!$A$23:$B$29,2,FALSE)),0)</f>
        <v>0</v>
      </c>
      <c r="AH87" s="47" t="str">
        <f t="shared" si="23"/>
        <v/>
      </c>
      <c r="AI87" s="39"/>
      <c r="AJ87" s="39">
        <f t="shared" si="27"/>
        <v>0</v>
      </c>
      <c r="AK87" s="209">
        <f t="shared" si="26"/>
        <v>0</v>
      </c>
    </row>
    <row r="88" spans="1:37" ht="15" hidden="1" customHeight="1">
      <c r="A88" s="187"/>
      <c r="B88" s="153" t="str">
        <f t="shared" si="18"/>
        <v/>
      </c>
      <c r="C88" s="154" t="str">
        <f t="shared" si="19"/>
        <v/>
      </c>
      <c r="D88" s="144"/>
      <c r="E88" s="145"/>
      <c r="F88" s="146"/>
      <c r="G88" s="147" t="str">
        <f t="shared" si="15"/>
        <v xml:space="preserve"> </v>
      </c>
      <c r="H88" s="148" t="str">
        <f>+IF(YEAR(Címlap!$B$5)-M88&gt;18,"","J")</f>
        <v/>
      </c>
      <c r="I88" s="158"/>
      <c r="J88" s="159"/>
      <c r="K88" s="178"/>
      <c r="L88" s="162"/>
      <c r="M88" s="162"/>
      <c r="N88" s="120"/>
      <c r="O88" s="116"/>
      <c r="P88" s="116"/>
      <c r="Q88" s="116"/>
      <c r="R88" s="117"/>
      <c r="S88" s="116"/>
      <c r="T88" s="118"/>
      <c r="U88" s="149">
        <f t="shared" si="17"/>
        <v>0</v>
      </c>
      <c r="V88" s="123"/>
      <c r="W88" s="156"/>
      <c r="X88" s="161"/>
      <c r="Y88" s="150">
        <f t="shared" si="20"/>
        <v>0</v>
      </c>
      <c r="Z88" s="155">
        <f t="shared" si="24"/>
        <v>0</v>
      </c>
      <c r="AA88" s="152">
        <f t="shared" si="21"/>
        <v>0</v>
      </c>
      <c r="AB88" s="50" t="str">
        <f t="shared" si="25"/>
        <v>F1H</v>
      </c>
      <c r="AC88" s="50" t="s">
        <v>609</v>
      </c>
      <c r="AD88" s="41">
        <f>+IF(AND(OR(B88&lt;=$AG$4,U88=$U$6),B88&lt;15),ROUNDUP(AVERAGEIFS(Segédlet!$B$6:$B$19,Segédlet!$A$6:$A$19,"&gt;="&amp;$B88,Segédlet!$A$6:$A$19,"&lt;"&amp;($B88+$AE88)),0),0)</f>
        <v>0</v>
      </c>
      <c r="AE88" s="41">
        <f t="shared" si="22"/>
        <v>80</v>
      </c>
      <c r="AF88" s="41"/>
      <c r="AG88" s="41">
        <f>+IF(AD88&gt;0,INT(($AD$4-B88)/VLOOKUP($B$2,Segédlet!$A$23:$B$29,2,FALSE)),0)</f>
        <v>0</v>
      </c>
      <c r="AH88" s="47" t="str">
        <f t="shared" si="23"/>
        <v/>
      </c>
      <c r="AI88" s="39"/>
      <c r="AJ88" s="39">
        <f t="shared" si="27"/>
        <v>0</v>
      </c>
      <c r="AK88" s="209">
        <f t="shared" si="26"/>
        <v>0</v>
      </c>
    </row>
    <row r="89" spans="1:37" ht="15" hidden="1" customHeight="1">
      <c r="A89" s="187"/>
      <c r="B89" s="153" t="str">
        <f t="shared" si="18"/>
        <v/>
      </c>
      <c r="C89" s="154" t="str">
        <f t="shared" si="19"/>
        <v/>
      </c>
      <c r="D89" s="144"/>
      <c r="E89" s="145"/>
      <c r="F89" s="146"/>
      <c r="G89" s="147" t="str">
        <f t="shared" si="15"/>
        <v xml:space="preserve"> </v>
      </c>
      <c r="H89" s="148" t="str">
        <f>+IF(YEAR(Címlap!$B$5)-M89&gt;18,"","J")</f>
        <v/>
      </c>
      <c r="I89" s="158"/>
      <c r="J89" s="159"/>
      <c r="K89" s="178"/>
      <c r="L89" s="162"/>
      <c r="M89" s="162"/>
      <c r="N89" s="120"/>
      <c r="O89" s="116"/>
      <c r="P89" s="116"/>
      <c r="Q89" s="116"/>
      <c r="R89" s="117"/>
      <c r="S89" s="116"/>
      <c r="T89" s="118"/>
      <c r="U89" s="149">
        <f t="shared" si="17"/>
        <v>0</v>
      </c>
      <c r="V89" s="123"/>
      <c r="W89" s="156"/>
      <c r="X89" s="161"/>
      <c r="Y89" s="150">
        <f t="shared" si="20"/>
        <v>0</v>
      </c>
      <c r="Z89" s="155">
        <f t="shared" si="24"/>
        <v>0</v>
      </c>
      <c r="AA89" s="152">
        <f t="shared" si="21"/>
        <v>0</v>
      </c>
      <c r="AB89" s="50" t="str">
        <f t="shared" si="25"/>
        <v>F1H</v>
      </c>
      <c r="AC89" s="50" t="s">
        <v>609</v>
      </c>
      <c r="AD89" s="41">
        <f>+IF(AND(OR(B89&lt;=$AG$4,U89=$U$6),B89&lt;15),ROUNDUP(AVERAGEIFS(Segédlet!$B$6:$B$19,Segédlet!$A$6:$A$19,"&gt;="&amp;$B89,Segédlet!$A$6:$A$19,"&lt;"&amp;($B89+$AE89)),0),0)</f>
        <v>0</v>
      </c>
      <c r="AE89" s="41">
        <f t="shared" si="22"/>
        <v>80</v>
      </c>
      <c r="AF89" s="41"/>
      <c r="AG89" s="41">
        <f>+IF(AD89&gt;0,INT(($AD$4-B89)/VLOOKUP($B$2,Segédlet!$A$23:$B$29,2,FALSE)),0)</f>
        <v>0</v>
      </c>
      <c r="AH89" s="47" t="str">
        <f t="shared" si="23"/>
        <v/>
      </c>
      <c r="AI89" s="39"/>
      <c r="AJ89" s="39">
        <f t="shared" si="27"/>
        <v>0</v>
      </c>
      <c r="AK89" s="209">
        <f t="shared" si="26"/>
        <v>0</v>
      </c>
    </row>
    <row r="90" spans="1:37" ht="15" hidden="1" customHeight="1">
      <c r="A90" s="187"/>
      <c r="B90" s="153" t="str">
        <f t="shared" si="18"/>
        <v/>
      </c>
      <c r="C90" s="154" t="str">
        <f t="shared" si="19"/>
        <v/>
      </c>
      <c r="D90" s="144"/>
      <c r="E90" s="145"/>
      <c r="F90" s="146"/>
      <c r="G90" s="147" t="str">
        <f t="shared" si="15"/>
        <v xml:space="preserve"> </v>
      </c>
      <c r="H90" s="148" t="str">
        <f>+IF(YEAR(Címlap!$B$5)-M90&gt;18,"","J")</f>
        <v/>
      </c>
      <c r="I90" s="158"/>
      <c r="J90" s="159"/>
      <c r="K90" s="178"/>
      <c r="L90" s="162"/>
      <c r="M90" s="162"/>
      <c r="N90" s="120"/>
      <c r="O90" s="116"/>
      <c r="P90" s="116"/>
      <c r="Q90" s="116"/>
      <c r="R90" s="117"/>
      <c r="S90" s="116"/>
      <c r="T90" s="118"/>
      <c r="U90" s="149">
        <f t="shared" si="17"/>
        <v>0</v>
      </c>
      <c r="V90" s="123"/>
      <c r="W90" s="156"/>
      <c r="X90" s="161"/>
      <c r="Y90" s="150">
        <f t="shared" si="20"/>
        <v>0</v>
      </c>
      <c r="Z90" s="155">
        <f t="shared" si="24"/>
        <v>0</v>
      </c>
      <c r="AA90" s="152">
        <f t="shared" si="21"/>
        <v>0</v>
      </c>
      <c r="AB90" s="50" t="str">
        <f t="shared" si="25"/>
        <v>F1H</v>
      </c>
      <c r="AC90" s="50" t="s">
        <v>609</v>
      </c>
      <c r="AD90" s="41">
        <f>+IF(AND(OR(B90&lt;=$AG$4,U90=$U$6),B90&lt;15),ROUNDUP(AVERAGEIFS(Segédlet!$B$6:$B$19,Segédlet!$A$6:$A$19,"&gt;="&amp;$B90,Segédlet!$A$6:$A$19,"&lt;"&amp;($B90+$AE90)),0),0)</f>
        <v>0</v>
      </c>
      <c r="AE90" s="41">
        <f t="shared" si="22"/>
        <v>80</v>
      </c>
      <c r="AF90" s="41"/>
      <c r="AG90" s="41">
        <f>+IF(AD90&gt;0,INT(($AD$4-B90)/VLOOKUP($B$2,Segédlet!$A$23:$B$29,2,FALSE)),0)</f>
        <v>0</v>
      </c>
      <c r="AH90" s="47" t="str">
        <f t="shared" si="23"/>
        <v/>
      </c>
      <c r="AI90" s="39"/>
      <c r="AJ90" s="39">
        <f t="shared" si="27"/>
        <v>0</v>
      </c>
      <c r="AK90" s="209">
        <f t="shared" si="26"/>
        <v>0</v>
      </c>
    </row>
    <row r="91" spans="1:37" ht="15" hidden="1" customHeight="1">
      <c r="A91" s="187"/>
      <c r="B91" s="153" t="str">
        <f t="shared" si="18"/>
        <v/>
      </c>
      <c r="C91" s="154" t="str">
        <f t="shared" si="19"/>
        <v/>
      </c>
      <c r="D91" s="144"/>
      <c r="E91" s="145"/>
      <c r="F91" s="146"/>
      <c r="G91" s="147" t="str">
        <f t="shared" si="15"/>
        <v xml:space="preserve"> </v>
      </c>
      <c r="H91" s="148" t="str">
        <f>+IF(YEAR(Címlap!$B$5)-M91&gt;18,"","J")</f>
        <v/>
      </c>
      <c r="I91" s="158"/>
      <c r="J91" s="159"/>
      <c r="K91" s="178"/>
      <c r="L91" s="162"/>
      <c r="M91" s="162"/>
      <c r="N91" s="120"/>
      <c r="O91" s="116"/>
      <c r="P91" s="116"/>
      <c r="Q91" s="116"/>
      <c r="R91" s="117"/>
      <c r="S91" s="116"/>
      <c r="T91" s="118"/>
      <c r="U91" s="149">
        <f t="shared" si="17"/>
        <v>0</v>
      </c>
      <c r="V91" s="123"/>
      <c r="W91" s="156"/>
      <c r="X91" s="161"/>
      <c r="Y91" s="150">
        <f t="shared" si="20"/>
        <v>0</v>
      </c>
      <c r="Z91" s="155">
        <f t="shared" si="24"/>
        <v>0</v>
      </c>
      <c r="AA91" s="152">
        <f t="shared" si="21"/>
        <v>0</v>
      </c>
      <c r="AB91" s="50" t="str">
        <f t="shared" si="25"/>
        <v>F1H</v>
      </c>
      <c r="AC91" s="50" t="s">
        <v>609</v>
      </c>
      <c r="AD91" s="41">
        <f>+IF(AND(OR(B91&lt;=$AG$4,U91=$U$6),B91&lt;15),ROUNDUP(AVERAGEIFS(Segédlet!$B$6:$B$19,Segédlet!$A$6:$A$19,"&gt;="&amp;$B91,Segédlet!$A$6:$A$19,"&lt;"&amp;($B91+$AE91)),0),0)</f>
        <v>0</v>
      </c>
      <c r="AE91" s="41">
        <f t="shared" si="22"/>
        <v>80</v>
      </c>
      <c r="AF91" s="41"/>
      <c r="AG91" s="41">
        <f>+IF(AD91&gt;0,INT(($AD$4-B91)/VLOOKUP($B$2,Segédlet!$A$23:$B$29,2,FALSE)),0)</f>
        <v>0</v>
      </c>
      <c r="AH91" s="47" t="str">
        <f t="shared" si="23"/>
        <v/>
      </c>
      <c r="AI91" s="39"/>
      <c r="AJ91" s="39">
        <f t="shared" si="27"/>
        <v>0</v>
      </c>
      <c r="AK91" s="209">
        <f t="shared" si="26"/>
        <v>0</v>
      </c>
    </row>
    <row r="92" spans="1:37" ht="15" hidden="1" customHeight="1">
      <c r="A92" s="187"/>
      <c r="B92" s="153" t="str">
        <f t="shared" si="18"/>
        <v/>
      </c>
      <c r="C92" s="154" t="str">
        <f t="shared" si="19"/>
        <v/>
      </c>
      <c r="D92" s="144"/>
      <c r="E92" s="145"/>
      <c r="F92" s="146"/>
      <c r="G92" s="147" t="str">
        <f t="shared" si="15"/>
        <v xml:space="preserve"> </v>
      </c>
      <c r="H92" s="148" t="str">
        <f>+IF(YEAR(Címlap!$B$5)-M92&gt;18,"","J")</f>
        <v/>
      </c>
      <c r="I92" s="158"/>
      <c r="J92" s="159"/>
      <c r="K92" s="178"/>
      <c r="L92" s="162"/>
      <c r="M92" s="162"/>
      <c r="N92" s="120"/>
      <c r="O92" s="116"/>
      <c r="P92" s="116"/>
      <c r="Q92" s="116"/>
      <c r="R92" s="117"/>
      <c r="S92" s="116"/>
      <c r="T92" s="118"/>
      <c r="U92" s="149">
        <f t="shared" si="17"/>
        <v>0</v>
      </c>
      <c r="V92" s="123"/>
      <c r="W92" s="156"/>
      <c r="X92" s="161"/>
      <c r="Y92" s="150">
        <f t="shared" si="20"/>
        <v>0</v>
      </c>
      <c r="Z92" s="155">
        <f t="shared" si="24"/>
        <v>0</v>
      </c>
      <c r="AA92" s="152">
        <f t="shared" si="21"/>
        <v>0</v>
      </c>
      <c r="AB92" s="50" t="str">
        <f t="shared" si="25"/>
        <v>F1H</v>
      </c>
      <c r="AC92" s="50" t="s">
        <v>609</v>
      </c>
      <c r="AD92" s="41">
        <f>+IF(AND(OR(B92&lt;=$AG$4,U92=$U$6),B92&lt;15),ROUNDUP(AVERAGEIFS(Segédlet!$B$6:$B$19,Segédlet!$A$6:$A$19,"&gt;="&amp;$B92,Segédlet!$A$6:$A$19,"&lt;"&amp;($B92+$AE92)),0),0)</f>
        <v>0</v>
      </c>
      <c r="AE92" s="41">
        <f t="shared" si="22"/>
        <v>80</v>
      </c>
      <c r="AF92" s="41"/>
      <c r="AG92" s="41">
        <f>+IF(AD92&gt;0,INT(($AD$4-B92)/VLOOKUP($B$2,Segédlet!$A$23:$B$29,2,FALSE)),0)</f>
        <v>0</v>
      </c>
      <c r="AH92" s="47" t="str">
        <f t="shared" si="23"/>
        <v/>
      </c>
      <c r="AI92" s="39"/>
      <c r="AJ92" s="39">
        <f t="shared" si="27"/>
        <v>0</v>
      </c>
      <c r="AK92" s="209">
        <f t="shared" si="26"/>
        <v>0</v>
      </c>
    </row>
    <row r="93" spans="1:37" ht="15" hidden="1" customHeight="1">
      <c r="A93" s="187"/>
      <c r="B93" s="153" t="str">
        <f t="shared" si="18"/>
        <v/>
      </c>
      <c r="C93" s="154" t="str">
        <f t="shared" si="19"/>
        <v/>
      </c>
      <c r="D93" s="144"/>
      <c r="E93" s="145"/>
      <c r="F93" s="146"/>
      <c r="G93" s="147" t="str">
        <f t="shared" si="15"/>
        <v xml:space="preserve"> </v>
      </c>
      <c r="H93" s="148" t="str">
        <f>+IF(YEAR(Címlap!$B$5)-M93&gt;18,"","J")</f>
        <v/>
      </c>
      <c r="I93" s="158"/>
      <c r="J93" s="159"/>
      <c r="K93" s="178"/>
      <c r="L93" s="162"/>
      <c r="M93" s="162"/>
      <c r="N93" s="120"/>
      <c r="O93" s="116"/>
      <c r="P93" s="116"/>
      <c r="Q93" s="116"/>
      <c r="R93" s="117"/>
      <c r="S93" s="116"/>
      <c r="T93" s="118"/>
      <c r="U93" s="149">
        <f t="shared" si="17"/>
        <v>0</v>
      </c>
      <c r="V93" s="123"/>
      <c r="W93" s="156"/>
      <c r="X93" s="161"/>
      <c r="Y93" s="150">
        <f t="shared" si="20"/>
        <v>0</v>
      </c>
      <c r="Z93" s="155">
        <f t="shared" si="24"/>
        <v>0</v>
      </c>
      <c r="AA93" s="152">
        <f t="shared" si="21"/>
        <v>0</v>
      </c>
      <c r="AB93" s="50" t="str">
        <f t="shared" si="25"/>
        <v>F1H</v>
      </c>
      <c r="AC93" s="50" t="s">
        <v>609</v>
      </c>
      <c r="AD93" s="41">
        <f>+IF(AND(OR(B93&lt;=$AG$4,U93=$U$6),B93&lt;15),ROUNDUP(AVERAGEIFS(Segédlet!$B$6:$B$19,Segédlet!$A$6:$A$19,"&gt;="&amp;$B93,Segédlet!$A$6:$A$19,"&lt;"&amp;($B93+$AE93)),0),0)</f>
        <v>0</v>
      </c>
      <c r="AE93" s="41">
        <f t="shared" si="22"/>
        <v>80</v>
      </c>
      <c r="AF93" s="41"/>
      <c r="AG93" s="41">
        <f>+IF(AD93&gt;0,INT(($AD$4-B93)/VLOOKUP($B$2,Segédlet!$A$23:$B$29,2,FALSE)),0)</f>
        <v>0</v>
      </c>
      <c r="AH93" s="47" t="str">
        <f t="shared" si="23"/>
        <v/>
      </c>
      <c r="AI93" s="39"/>
      <c r="AJ93" s="39">
        <f t="shared" si="27"/>
        <v>0</v>
      </c>
      <c r="AK93" s="209">
        <f t="shared" si="26"/>
        <v>0</v>
      </c>
    </row>
    <row r="94" spans="1:37" ht="15" hidden="1" customHeight="1">
      <c r="A94" s="187"/>
      <c r="B94" s="153" t="str">
        <f t="shared" si="18"/>
        <v/>
      </c>
      <c r="C94" s="154" t="str">
        <f t="shared" si="19"/>
        <v/>
      </c>
      <c r="D94" s="144"/>
      <c r="E94" s="145"/>
      <c r="F94" s="146"/>
      <c r="G94" s="147" t="str">
        <f t="shared" si="15"/>
        <v xml:space="preserve"> </v>
      </c>
      <c r="H94" s="148" t="str">
        <f>+IF(YEAR(Címlap!$B$5)-M94&gt;18,"","J")</f>
        <v/>
      </c>
      <c r="I94" s="158"/>
      <c r="J94" s="159"/>
      <c r="K94" s="178"/>
      <c r="L94" s="162"/>
      <c r="M94" s="162"/>
      <c r="N94" s="120"/>
      <c r="O94" s="116"/>
      <c r="P94" s="116"/>
      <c r="Q94" s="116"/>
      <c r="R94" s="117"/>
      <c r="S94" s="116"/>
      <c r="T94" s="118"/>
      <c r="U94" s="149">
        <f t="shared" si="17"/>
        <v>0</v>
      </c>
      <c r="V94" s="123"/>
      <c r="W94" s="156"/>
      <c r="X94" s="161"/>
      <c r="Y94" s="150">
        <f t="shared" si="20"/>
        <v>0</v>
      </c>
      <c r="Z94" s="155">
        <f t="shared" si="24"/>
        <v>0</v>
      </c>
      <c r="AA94" s="152">
        <f t="shared" si="21"/>
        <v>0</v>
      </c>
      <c r="AB94" s="50" t="str">
        <f t="shared" si="25"/>
        <v>F1H</v>
      </c>
      <c r="AC94" s="50" t="s">
        <v>609</v>
      </c>
      <c r="AD94" s="41">
        <f>+IF(AND(OR(B94&lt;=$AG$4,U94=$U$6),B94&lt;15),ROUNDUP(AVERAGEIFS(Segédlet!$B$6:$B$19,Segédlet!$A$6:$A$19,"&gt;="&amp;$B94,Segédlet!$A$6:$A$19,"&lt;"&amp;($B94+$AE94)),0),0)</f>
        <v>0</v>
      </c>
      <c r="AE94" s="41">
        <f t="shared" si="22"/>
        <v>80</v>
      </c>
      <c r="AF94" s="41"/>
      <c r="AG94" s="41">
        <f>+IF(AD94&gt;0,INT(($AD$4-B94)/VLOOKUP($B$2,Segédlet!$A$23:$B$29,2,FALSE)),0)</f>
        <v>0</v>
      </c>
      <c r="AH94" s="47" t="str">
        <f t="shared" si="23"/>
        <v/>
      </c>
      <c r="AI94" s="39"/>
      <c r="AJ94" s="39">
        <f t="shared" si="27"/>
        <v>0</v>
      </c>
      <c r="AK94" s="209">
        <f t="shared" si="26"/>
        <v>0</v>
      </c>
    </row>
    <row r="95" spans="1:37" ht="15" hidden="1" customHeight="1">
      <c r="A95" s="187"/>
      <c r="B95" s="153" t="str">
        <f t="shared" si="18"/>
        <v/>
      </c>
      <c r="C95" s="154" t="str">
        <f t="shared" si="19"/>
        <v/>
      </c>
      <c r="D95" s="144"/>
      <c r="E95" s="145"/>
      <c r="F95" s="146"/>
      <c r="G95" s="147" t="str">
        <f t="shared" si="15"/>
        <v xml:space="preserve"> </v>
      </c>
      <c r="H95" s="148" t="str">
        <f>+IF(YEAR(Címlap!$B$5)-M95&gt;18,"","J")</f>
        <v/>
      </c>
      <c r="I95" s="158"/>
      <c r="J95" s="159"/>
      <c r="K95" s="178"/>
      <c r="L95" s="162"/>
      <c r="M95" s="162"/>
      <c r="N95" s="120"/>
      <c r="O95" s="116"/>
      <c r="P95" s="116"/>
      <c r="Q95" s="116"/>
      <c r="R95" s="117"/>
      <c r="S95" s="116"/>
      <c r="T95" s="118"/>
      <c r="U95" s="149">
        <f t="shared" si="17"/>
        <v>0</v>
      </c>
      <c r="V95" s="123"/>
      <c r="W95" s="156"/>
      <c r="X95" s="161"/>
      <c r="Y95" s="150">
        <f t="shared" si="20"/>
        <v>0</v>
      </c>
      <c r="Z95" s="155">
        <f t="shared" si="24"/>
        <v>0</v>
      </c>
      <c r="AA95" s="152">
        <f t="shared" si="21"/>
        <v>0</v>
      </c>
      <c r="AB95" s="50" t="str">
        <f t="shared" si="25"/>
        <v>F1H</v>
      </c>
      <c r="AC95" s="50" t="s">
        <v>609</v>
      </c>
      <c r="AD95" s="41">
        <f>+IF(AND(OR(B95&lt;=$AG$4,U95=$U$6),B95&lt;15),ROUNDUP(AVERAGEIFS(Segédlet!$B$6:$B$19,Segédlet!$A$6:$A$19,"&gt;="&amp;$B95,Segédlet!$A$6:$A$19,"&lt;"&amp;($B95+$AE95)),0),0)</f>
        <v>0</v>
      </c>
      <c r="AE95" s="41">
        <f t="shared" si="22"/>
        <v>80</v>
      </c>
      <c r="AF95" s="41"/>
      <c r="AG95" s="41">
        <f>+IF(AD95&gt;0,INT(($AD$4-B95)/VLOOKUP($B$2,Segédlet!$A$23:$B$29,2,FALSE)),0)</f>
        <v>0</v>
      </c>
      <c r="AH95" s="47" t="str">
        <f t="shared" si="23"/>
        <v/>
      </c>
      <c r="AI95" s="39"/>
      <c r="AJ95" s="39">
        <f t="shared" si="27"/>
        <v>0</v>
      </c>
      <c r="AK95" s="209">
        <f t="shared" si="26"/>
        <v>0</v>
      </c>
    </row>
    <row r="96" spans="1:37" ht="15" hidden="1" customHeight="1">
      <c r="A96" s="187"/>
      <c r="B96" s="153" t="str">
        <f t="shared" si="18"/>
        <v/>
      </c>
      <c r="C96" s="154" t="str">
        <f t="shared" si="19"/>
        <v/>
      </c>
      <c r="D96" s="144"/>
      <c r="E96" s="145"/>
      <c r="F96" s="146"/>
      <c r="G96" s="147" t="str">
        <f t="shared" si="15"/>
        <v xml:space="preserve"> </v>
      </c>
      <c r="H96" s="148" t="str">
        <f>+IF(YEAR(Címlap!$B$5)-M96&gt;18,"","J")</f>
        <v/>
      </c>
      <c r="I96" s="158"/>
      <c r="J96" s="159"/>
      <c r="K96" s="178"/>
      <c r="L96" s="162"/>
      <c r="M96" s="162"/>
      <c r="N96" s="120"/>
      <c r="O96" s="116"/>
      <c r="P96" s="116"/>
      <c r="Q96" s="116"/>
      <c r="R96" s="117"/>
      <c r="S96" s="116"/>
      <c r="T96" s="118"/>
      <c r="U96" s="149">
        <f t="shared" si="17"/>
        <v>0</v>
      </c>
      <c r="V96" s="123"/>
      <c r="W96" s="156"/>
      <c r="X96" s="161"/>
      <c r="Y96" s="150">
        <f t="shared" si="20"/>
        <v>0</v>
      </c>
      <c r="Z96" s="155">
        <f t="shared" si="24"/>
        <v>0</v>
      </c>
      <c r="AA96" s="152">
        <f t="shared" si="21"/>
        <v>0</v>
      </c>
      <c r="AB96" s="50" t="str">
        <f t="shared" si="25"/>
        <v>F1H</v>
      </c>
      <c r="AC96" s="50" t="s">
        <v>609</v>
      </c>
      <c r="AD96" s="41">
        <f>+IF(AND(OR(B96&lt;=$AG$4,U96=$U$6),B96&lt;15),ROUNDUP(AVERAGEIFS(Segédlet!$B$6:$B$19,Segédlet!$A$6:$A$19,"&gt;="&amp;$B96,Segédlet!$A$6:$A$19,"&lt;"&amp;($B96+$AE96)),0),0)</f>
        <v>0</v>
      </c>
      <c r="AE96" s="41">
        <f t="shared" si="22"/>
        <v>80</v>
      </c>
      <c r="AF96" s="41"/>
      <c r="AG96" s="41">
        <f>+IF(AD96&gt;0,INT(($AD$4-B96)/VLOOKUP($B$2,Segédlet!$A$23:$B$29,2,FALSE)),0)</f>
        <v>0</v>
      </c>
      <c r="AH96" s="47" t="str">
        <f t="shared" si="23"/>
        <v/>
      </c>
      <c r="AI96" s="39"/>
      <c r="AJ96" s="39">
        <f t="shared" si="27"/>
        <v>0</v>
      </c>
      <c r="AK96" s="209">
        <f t="shared" si="26"/>
        <v>0</v>
      </c>
    </row>
    <row r="97" spans="1:37" ht="15" hidden="1" customHeight="1">
      <c r="A97" s="187"/>
      <c r="B97" s="153" t="str">
        <f t="shared" si="18"/>
        <v/>
      </c>
      <c r="C97" s="154" t="str">
        <f t="shared" si="19"/>
        <v/>
      </c>
      <c r="D97" s="144"/>
      <c r="E97" s="145"/>
      <c r="F97" s="146"/>
      <c r="G97" s="147" t="str">
        <f t="shared" si="15"/>
        <v xml:space="preserve"> </v>
      </c>
      <c r="H97" s="148" t="str">
        <f>+IF(YEAR(Címlap!$B$5)-M97&gt;18,"","J")</f>
        <v/>
      </c>
      <c r="I97" s="158"/>
      <c r="J97" s="159"/>
      <c r="K97" s="178"/>
      <c r="L97" s="162"/>
      <c r="M97" s="162"/>
      <c r="N97" s="120"/>
      <c r="O97" s="116"/>
      <c r="P97" s="116"/>
      <c r="Q97" s="116"/>
      <c r="R97" s="117"/>
      <c r="S97" s="116"/>
      <c r="T97" s="118"/>
      <c r="U97" s="149">
        <f t="shared" si="17"/>
        <v>0</v>
      </c>
      <c r="V97" s="123"/>
      <c r="W97" s="156"/>
      <c r="X97" s="161"/>
      <c r="Y97" s="150">
        <f t="shared" si="20"/>
        <v>0</v>
      </c>
      <c r="Z97" s="155">
        <f t="shared" si="24"/>
        <v>0</v>
      </c>
      <c r="AA97" s="152">
        <f t="shared" si="21"/>
        <v>0</v>
      </c>
      <c r="AB97" s="50" t="str">
        <f t="shared" si="25"/>
        <v>F1H</v>
      </c>
      <c r="AC97" s="50" t="s">
        <v>609</v>
      </c>
      <c r="AD97" s="41">
        <f>+IF(AND(OR(B97&lt;=$AG$4,U97=$U$6),B97&lt;15),ROUNDUP(AVERAGEIFS(Segédlet!$B$6:$B$19,Segédlet!$A$6:$A$19,"&gt;="&amp;$B97,Segédlet!$A$6:$A$19,"&lt;"&amp;($B97+$AE97)),0),0)</f>
        <v>0</v>
      </c>
      <c r="AE97" s="41">
        <f t="shared" si="22"/>
        <v>80</v>
      </c>
      <c r="AF97" s="41"/>
      <c r="AG97" s="41">
        <f>+IF(AD97&gt;0,INT(($AD$4-B97)/VLOOKUP($B$2,Segédlet!$A$23:$B$29,2,FALSE)),0)</f>
        <v>0</v>
      </c>
      <c r="AH97" s="47" t="str">
        <f t="shared" si="23"/>
        <v/>
      </c>
      <c r="AI97" s="39"/>
      <c r="AJ97" s="39">
        <f t="shared" si="27"/>
        <v>0</v>
      </c>
      <c r="AK97" s="209">
        <f t="shared" si="26"/>
        <v>0</v>
      </c>
    </row>
    <row r="98" spans="1:37" ht="15" hidden="1" customHeight="1">
      <c r="A98" s="187"/>
      <c r="B98" s="153" t="str">
        <f t="shared" si="18"/>
        <v/>
      </c>
      <c r="C98" s="154" t="str">
        <f t="shared" si="19"/>
        <v/>
      </c>
      <c r="D98" s="144"/>
      <c r="E98" s="145"/>
      <c r="F98" s="146"/>
      <c r="G98" s="147" t="str">
        <f t="shared" si="15"/>
        <v xml:space="preserve"> </v>
      </c>
      <c r="H98" s="148" t="str">
        <f>+IF(YEAR(Címlap!$B$5)-M98&gt;18,"","J")</f>
        <v/>
      </c>
      <c r="I98" s="158"/>
      <c r="J98" s="159"/>
      <c r="K98" s="178"/>
      <c r="L98" s="162"/>
      <c r="M98" s="162"/>
      <c r="N98" s="120"/>
      <c r="O98" s="116"/>
      <c r="P98" s="116"/>
      <c r="Q98" s="116"/>
      <c r="R98" s="117"/>
      <c r="S98" s="116"/>
      <c r="T98" s="118"/>
      <c r="U98" s="149">
        <f t="shared" si="17"/>
        <v>0</v>
      </c>
      <c r="V98" s="123"/>
      <c r="W98" s="156"/>
      <c r="X98" s="161"/>
      <c r="Y98" s="150">
        <f t="shared" si="20"/>
        <v>0</v>
      </c>
      <c r="Z98" s="155">
        <f t="shared" si="24"/>
        <v>0</v>
      </c>
      <c r="AA98" s="152">
        <f t="shared" si="21"/>
        <v>0</v>
      </c>
      <c r="AB98" s="50" t="str">
        <f t="shared" si="25"/>
        <v>F1H</v>
      </c>
      <c r="AC98" s="50" t="s">
        <v>609</v>
      </c>
      <c r="AD98" s="41">
        <f>+IF(AND(OR(B98&lt;=$AG$4,U98=$U$6),B98&lt;15),ROUNDUP(AVERAGEIFS(Segédlet!$B$6:$B$19,Segédlet!$A$6:$A$19,"&gt;="&amp;$B98,Segédlet!$A$6:$A$19,"&lt;"&amp;($B98+$AE98)),0),0)</f>
        <v>0</v>
      </c>
      <c r="AE98" s="41">
        <f t="shared" si="22"/>
        <v>80</v>
      </c>
      <c r="AF98" s="41"/>
      <c r="AG98" s="41">
        <f>+IF(AD98&gt;0,INT(($AD$4-B98)/VLOOKUP($B$2,Segédlet!$A$23:$B$29,2,FALSE)),0)</f>
        <v>0</v>
      </c>
      <c r="AH98" s="47" t="str">
        <f t="shared" si="23"/>
        <v/>
      </c>
      <c r="AI98" s="39"/>
      <c r="AJ98" s="39">
        <f t="shared" si="27"/>
        <v>0</v>
      </c>
      <c r="AK98" s="209">
        <f t="shared" si="26"/>
        <v>0</v>
      </c>
    </row>
    <row r="99" spans="1:37" ht="15" hidden="1" customHeight="1">
      <c r="A99" s="187"/>
      <c r="B99" s="153" t="str">
        <f t="shared" si="18"/>
        <v/>
      </c>
      <c r="C99" s="154" t="str">
        <f t="shared" si="19"/>
        <v/>
      </c>
      <c r="D99" s="144"/>
      <c r="E99" s="145"/>
      <c r="F99" s="146"/>
      <c r="G99" s="147" t="str">
        <f t="shared" si="15"/>
        <v xml:space="preserve"> </v>
      </c>
      <c r="H99" s="148" t="str">
        <f>+IF(YEAR(Címlap!$B$5)-M99&gt;18,"","J")</f>
        <v/>
      </c>
      <c r="I99" s="158"/>
      <c r="J99" s="159"/>
      <c r="K99" s="178"/>
      <c r="L99" s="162"/>
      <c r="M99" s="162"/>
      <c r="N99" s="120"/>
      <c r="O99" s="116"/>
      <c r="P99" s="116"/>
      <c r="Q99" s="116"/>
      <c r="R99" s="117"/>
      <c r="S99" s="116"/>
      <c r="T99" s="118"/>
      <c r="U99" s="149">
        <f t="shared" si="17"/>
        <v>0</v>
      </c>
      <c r="V99" s="123"/>
      <c r="W99" s="156"/>
      <c r="X99" s="161"/>
      <c r="Y99" s="150">
        <f t="shared" si="20"/>
        <v>0</v>
      </c>
      <c r="Z99" s="155">
        <f t="shared" si="24"/>
        <v>0</v>
      </c>
      <c r="AA99" s="152">
        <f t="shared" si="21"/>
        <v>0</v>
      </c>
      <c r="AB99" s="50" t="str">
        <f t="shared" si="25"/>
        <v>F1H</v>
      </c>
      <c r="AC99" s="50" t="s">
        <v>609</v>
      </c>
      <c r="AD99" s="41">
        <f>+IF(AND(OR(B99&lt;=$AG$4,U99=$U$6),B99&lt;15),ROUNDUP(AVERAGEIFS(Segédlet!$B$6:$B$19,Segédlet!$A$6:$A$19,"&gt;="&amp;$B99,Segédlet!$A$6:$A$19,"&lt;"&amp;($B99+$AE99)),0),0)</f>
        <v>0</v>
      </c>
      <c r="AE99" s="41">
        <f t="shared" si="22"/>
        <v>80</v>
      </c>
      <c r="AF99" s="41"/>
      <c r="AG99" s="41">
        <f>+IF(AD99&gt;0,INT(($AD$4-B99)/VLOOKUP($B$2,Segédlet!$A$23:$B$29,2,FALSE)),0)</f>
        <v>0</v>
      </c>
      <c r="AH99" s="47" t="str">
        <f t="shared" si="23"/>
        <v/>
      </c>
      <c r="AI99" s="39"/>
      <c r="AJ99" s="39">
        <f t="shared" si="27"/>
        <v>0</v>
      </c>
      <c r="AK99" s="209">
        <f t="shared" si="26"/>
        <v>0</v>
      </c>
    </row>
    <row r="100" spans="1:37" ht="15" hidden="1" customHeight="1">
      <c r="A100" s="187"/>
      <c r="B100" s="153" t="str">
        <f t="shared" si="18"/>
        <v/>
      </c>
      <c r="C100" s="154" t="str">
        <f t="shared" si="19"/>
        <v/>
      </c>
      <c r="D100" s="144"/>
      <c r="E100" s="145"/>
      <c r="F100" s="146"/>
      <c r="G100" s="147" t="str">
        <f t="shared" si="15"/>
        <v xml:space="preserve"> </v>
      </c>
      <c r="H100" s="148" t="str">
        <f>+IF(YEAR(Címlap!$B$5)-M100&gt;18,"","J")</f>
        <v/>
      </c>
      <c r="I100" s="158"/>
      <c r="J100" s="159"/>
      <c r="K100" s="178"/>
      <c r="L100" s="162"/>
      <c r="M100" s="162"/>
      <c r="N100" s="120"/>
      <c r="O100" s="116"/>
      <c r="P100" s="116"/>
      <c r="Q100" s="116"/>
      <c r="R100" s="117"/>
      <c r="S100" s="116"/>
      <c r="T100" s="118"/>
      <c r="U100" s="149">
        <f t="shared" si="17"/>
        <v>0</v>
      </c>
      <c r="V100" s="123"/>
      <c r="W100" s="156"/>
      <c r="X100" s="161"/>
      <c r="Y100" s="150">
        <f t="shared" si="20"/>
        <v>0</v>
      </c>
      <c r="Z100" s="155">
        <f t="shared" si="24"/>
        <v>0</v>
      </c>
      <c r="AA100" s="152">
        <f t="shared" si="21"/>
        <v>0</v>
      </c>
      <c r="AB100" s="50" t="str">
        <f t="shared" si="25"/>
        <v>F1H</v>
      </c>
      <c r="AC100" s="50" t="s">
        <v>609</v>
      </c>
      <c r="AD100" s="41">
        <f>+IF(AND(OR(B100&lt;=$AG$4,U100=$U$6),B100&lt;15),ROUNDUP(AVERAGEIFS(Segédlet!$B$6:$B$19,Segédlet!$A$6:$A$19,"&gt;="&amp;$B100,Segédlet!$A$6:$A$19,"&lt;"&amp;($B100+$AE100)),0),0)</f>
        <v>0</v>
      </c>
      <c r="AE100" s="41">
        <f t="shared" si="22"/>
        <v>80</v>
      </c>
      <c r="AF100" s="41"/>
      <c r="AG100" s="41">
        <f>+IF(AD100&gt;0,INT(($AD$4-B100)/VLOOKUP($B$2,Segédlet!$A$23:$B$29,2,FALSE)),0)</f>
        <v>0</v>
      </c>
      <c r="AH100" s="47" t="str">
        <f t="shared" si="23"/>
        <v/>
      </c>
      <c r="AI100" s="39"/>
      <c r="AJ100" s="39">
        <f t="shared" si="27"/>
        <v>0</v>
      </c>
      <c r="AK100" s="209">
        <f t="shared" si="26"/>
        <v>0</v>
      </c>
    </row>
    <row r="101" spans="1:37" ht="15" hidden="1" customHeight="1" thickBot="1">
      <c r="A101" s="187"/>
      <c r="B101" s="163" t="str">
        <f t="shared" si="18"/>
        <v/>
      </c>
      <c r="C101" s="154" t="str">
        <f t="shared" si="19"/>
        <v/>
      </c>
      <c r="D101" s="144"/>
      <c r="E101" s="145"/>
      <c r="F101" s="146"/>
      <c r="G101" s="147" t="str">
        <f t="shared" si="15"/>
        <v xml:space="preserve"> </v>
      </c>
      <c r="H101" s="148" t="str">
        <f>+IF(YEAR(Címlap!$B$5)-M101&gt;18,"","J")</f>
        <v/>
      </c>
      <c r="I101" s="158"/>
      <c r="J101" s="159"/>
      <c r="K101" s="178"/>
      <c r="L101" s="162"/>
      <c r="M101" s="162"/>
      <c r="N101" s="120"/>
      <c r="O101" s="116"/>
      <c r="P101" s="116"/>
      <c r="Q101" s="116"/>
      <c r="R101" s="117"/>
      <c r="S101" s="116"/>
      <c r="T101" s="118"/>
      <c r="U101" s="149">
        <f t="shared" si="17"/>
        <v>0</v>
      </c>
      <c r="V101" s="123"/>
      <c r="W101" s="156"/>
      <c r="X101" s="161"/>
      <c r="Y101" s="150">
        <f t="shared" si="20"/>
        <v>0</v>
      </c>
      <c r="Z101" s="164">
        <f t="shared" si="24"/>
        <v>0</v>
      </c>
      <c r="AA101" s="152">
        <f t="shared" si="21"/>
        <v>0</v>
      </c>
      <c r="AB101" s="50" t="str">
        <f t="shared" si="25"/>
        <v>F1H</v>
      </c>
      <c r="AC101" s="50" t="s">
        <v>609</v>
      </c>
      <c r="AD101" s="41">
        <f>+IF(AND(OR(B101&lt;=$AG$4,U101=$U$6),B101&lt;15),ROUNDUP(AVERAGEIFS(Segédlet!$B$6:$B$19,Segédlet!$A$6:$A$19,"&gt;="&amp;$B101,Segédlet!$A$6:$A$19,"&lt;"&amp;($B101+$AE101)),0),0)</f>
        <v>0</v>
      </c>
      <c r="AE101" s="41">
        <f t="shared" si="22"/>
        <v>80</v>
      </c>
      <c r="AF101" s="41"/>
      <c r="AG101" s="41">
        <f>+IF(AD101&gt;0,INT(($AD$4-B101)/VLOOKUP($B$2,Segédlet!$A$23:$B$29,2,FALSE)),0)</f>
        <v>0</v>
      </c>
      <c r="AH101" s="47" t="str">
        <f t="shared" si="23"/>
        <v/>
      </c>
      <c r="AI101" s="39"/>
      <c r="AJ101" s="39">
        <f t="shared" si="27"/>
        <v>0</v>
      </c>
      <c r="AK101" s="209">
        <f t="shared" si="26"/>
        <v>0</v>
      </c>
    </row>
    <row r="102" spans="1:37" ht="15" customHeight="1" thickTop="1">
      <c r="A102" s="187"/>
      <c r="B102" s="73"/>
      <c r="C102" s="74"/>
      <c r="D102" s="75"/>
      <c r="E102" s="76"/>
      <c r="F102" s="77"/>
      <c r="G102" s="78" t="s">
        <v>594</v>
      </c>
      <c r="H102" s="79"/>
      <c r="I102" s="80"/>
      <c r="J102" s="79"/>
      <c r="K102" s="79"/>
      <c r="L102" s="79"/>
      <c r="M102" s="81"/>
      <c r="N102" s="30">
        <f t="shared" ref="N102:T102" si="28">COUNTIF(N7:N101,"&gt;0")</f>
        <v>15</v>
      </c>
      <c r="O102" s="31">
        <f t="shared" si="28"/>
        <v>15</v>
      </c>
      <c r="P102" s="31">
        <f t="shared" si="28"/>
        <v>14</v>
      </c>
      <c r="Q102" s="31">
        <f t="shared" si="28"/>
        <v>14</v>
      </c>
      <c r="R102" s="31">
        <f t="shared" si="28"/>
        <v>14</v>
      </c>
      <c r="S102" s="31">
        <f t="shared" si="28"/>
        <v>0</v>
      </c>
      <c r="T102" s="32">
        <f t="shared" si="28"/>
        <v>0</v>
      </c>
      <c r="U102" s="82"/>
      <c r="V102" s="30">
        <f>COUNTIF(V7:V101,"&gt;0")</f>
        <v>0</v>
      </c>
      <c r="W102" s="31">
        <f>COUNTIF(W7:W101,"&gt;0")</f>
        <v>0</v>
      </c>
      <c r="X102" s="32">
        <f>COUNTIF(X7:X101,"&gt;0")</f>
        <v>0</v>
      </c>
      <c r="Y102" s="82"/>
      <c r="Z102" s="83"/>
      <c r="AA102" s="84"/>
      <c r="AB102" s="46"/>
      <c r="AC102" s="46"/>
      <c r="AD102" s="41"/>
      <c r="AE102" s="41"/>
      <c r="AF102" s="41"/>
      <c r="AG102" s="41"/>
      <c r="AH102" s="47" t="str">
        <f t="shared" si="23"/>
        <v/>
      </c>
      <c r="AI102" s="39"/>
      <c r="AJ102" s="39"/>
    </row>
    <row r="103" spans="1:37" ht="15" customHeight="1" thickBot="1">
      <c r="A103" s="187"/>
      <c r="B103" s="85"/>
      <c r="C103" s="86"/>
      <c r="D103" s="87"/>
      <c r="E103" s="88"/>
      <c r="F103" s="89"/>
      <c r="G103" s="90" t="s">
        <v>591</v>
      </c>
      <c r="H103" s="91"/>
      <c r="I103" s="92"/>
      <c r="J103" s="91"/>
      <c r="K103" s="91"/>
      <c r="L103" s="91"/>
      <c r="M103" s="93"/>
      <c r="N103" s="33">
        <f t="shared" ref="N103:T103" si="29">COUNTIF(N7:N101,N6)</f>
        <v>0</v>
      </c>
      <c r="O103" s="34">
        <f t="shared" si="29"/>
        <v>9</v>
      </c>
      <c r="P103" s="34">
        <f t="shared" si="29"/>
        <v>6</v>
      </c>
      <c r="Q103" s="34">
        <f t="shared" si="29"/>
        <v>6</v>
      </c>
      <c r="R103" s="34">
        <f t="shared" si="29"/>
        <v>9</v>
      </c>
      <c r="S103" s="34">
        <f t="shared" si="29"/>
        <v>0</v>
      </c>
      <c r="T103" s="35">
        <f t="shared" si="29"/>
        <v>0</v>
      </c>
      <c r="U103" s="94"/>
      <c r="V103" s="33">
        <f>COUNTIF(V7:V101,V6)</f>
        <v>0</v>
      </c>
      <c r="W103" s="34">
        <f>COUNTIF(W7:W101,W6)</f>
        <v>0</v>
      </c>
      <c r="X103" s="35">
        <f>COUNTIF(X7:X101,X6)</f>
        <v>0</v>
      </c>
      <c r="Y103" s="94"/>
      <c r="Z103" s="95"/>
      <c r="AA103" s="96"/>
      <c r="AB103" s="46"/>
      <c r="AC103" s="46"/>
      <c r="AD103" s="41"/>
      <c r="AE103" s="41"/>
      <c r="AF103" s="41"/>
      <c r="AG103" s="41"/>
      <c r="AH103" s="47"/>
      <c r="AI103" s="39"/>
      <c r="AJ103" s="39"/>
    </row>
    <row r="104" spans="1:37" ht="15" customHeight="1" thickTop="1" thickBot="1">
      <c r="A104" s="188"/>
      <c r="B104" s="97"/>
      <c r="C104" s="98"/>
      <c r="D104" s="99"/>
      <c r="E104" s="100"/>
      <c r="F104" s="101"/>
      <c r="G104" s="102" t="s">
        <v>593</v>
      </c>
      <c r="H104" s="103"/>
      <c r="I104" s="104"/>
      <c r="J104" s="103"/>
      <c r="K104" s="103"/>
      <c r="L104" s="103"/>
      <c r="M104" s="105"/>
      <c r="N104" s="36">
        <f>+COUNTIFS(N7:N101,"="&amp;N6)</f>
        <v>0</v>
      </c>
      <c r="O104" s="37">
        <f>+COUNTIFS(N7:N101,"="&amp;N6,O7:O101,"="&amp;O6)</f>
        <v>0</v>
      </c>
      <c r="P104" s="37">
        <f>+COUNTIFS(N7:N101,"="&amp;N6,O7:O101,"="&amp;O6,P7:P101,"="&amp;P6)</f>
        <v>0</v>
      </c>
      <c r="Q104" s="37">
        <f>+COUNTIFS(N7:N101,"="&amp;N6,O7:O101,"="&amp;O6,P7:P101,"="&amp;P6,Q7:Q101,"="&amp;Q6)</f>
        <v>0</v>
      </c>
      <c r="R104" s="37">
        <f>+COUNTIFS(N7:N101,"="&amp;N6,O7:O101,"="&amp;O6,P7:P101,"="&amp;P6,Q7:Q101,"="&amp;Q6,R7:R101,"="&amp;R6)</f>
        <v>0</v>
      </c>
      <c r="S104" s="37">
        <f>+COUNTIFS(N7:N101,"="&amp;N6,O7:O101,"="&amp;O6,P7:P101,"="&amp;P6,Q7:Q101,"="&amp;Q6,R7:R101,"="&amp;R6,S7:S101,"="&amp;S6)</f>
        <v>0</v>
      </c>
      <c r="T104" s="38">
        <f>+COUNTIFS(N7:N101,"="&amp;N6,O7:O101,"="&amp;O6,P7:P101,"="&amp;P6,Q7:Q101,"="&amp;Q6,R7:R101,"="&amp;R6,S7:S101,"="&amp;S6,T7:T101,"="&amp;T6)</f>
        <v>0</v>
      </c>
      <c r="U104" s="106">
        <f>+T104/AD4</f>
        <v>0</v>
      </c>
      <c r="V104" s="36">
        <f>+COUNTIFS(N7:N101,"="&amp;N6,O7:O101,"="&amp;O6,P7:P101,"="&amp;P6,Q7:Q101,"="&amp;Q6,R7:R101,"="&amp;R6,S7:S101,"="&amp;S6,T7:T101,"="&amp;T6,V7:V101,"="&amp;V6)</f>
        <v>0</v>
      </c>
      <c r="W104" s="37">
        <f>+COUNTIFS(N7:N101,"="&amp;N6,O7:O101,"="&amp;O6,P7:P101,"="&amp;P6,Q7:Q101,"="&amp;Q6,R7:R101,"="&amp;R6,S7:S101,"="&amp;S6,T7:T101,"="&amp;T6,V7:V101,"="&amp;V6,W7:W101,"="&amp;W6)</f>
        <v>0</v>
      </c>
      <c r="X104" s="38">
        <f>+COUNTIFS(N7:N101,"="&amp;N6,O7:O101,"="&amp;O6,P7:P101,"="&amp;P6,Q7:Q101,"="&amp;Q6,R7:R101,"="&amp;R6,S7:S101,"="&amp;S6,T7:T101,"="&amp;T6,V7:V101,"="&amp;V6,W7:W101,"="&amp;W6,X7:X101,"="&amp;X6)</f>
        <v>0</v>
      </c>
      <c r="Y104" s="107"/>
      <c r="Z104" s="72"/>
      <c r="AA104" s="108"/>
      <c r="AB104" s="46"/>
      <c r="AC104" s="46"/>
      <c r="AD104" s="41"/>
      <c r="AE104" s="41"/>
      <c r="AF104" s="41"/>
      <c r="AG104" s="41"/>
      <c r="AH104" s="47"/>
      <c r="AI104" s="39"/>
      <c r="AJ104" s="39"/>
    </row>
    <row r="106" spans="1:37">
      <c r="A106" s="39"/>
      <c r="B106" s="41"/>
      <c r="C106" s="41"/>
      <c r="D106" s="41"/>
      <c r="E106" s="39"/>
      <c r="F106" s="39"/>
      <c r="G106" s="39"/>
      <c r="H106" s="39"/>
      <c r="I106" s="41"/>
      <c r="J106" s="109"/>
      <c r="K106" s="39"/>
      <c r="L106" s="39"/>
      <c r="M106" s="109"/>
      <c r="N106" s="110"/>
      <c r="O106" s="110"/>
      <c r="P106" s="110"/>
      <c r="Q106" s="110"/>
      <c r="R106" s="39"/>
      <c r="S106" s="39"/>
      <c r="T106" s="39"/>
      <c r="U106" s="43"/>
      <c r="V106" s="39"/>
      <c r="W106" s="39"/>
      <c r="X106" s="39"/>
      <c r="Y106" s="43"/>
      <c r="Z106" s="41"/>
      <c r="AA106" s="39"/>
      <c r="AB106" s="46"/>
      <c r="AC106" s="46"/>
      <c r="AD106" s="41"/>
      <c r="AE106" s="41"/>
      <c r="AF106" s="41"/>
      <c r="AG106" s="41"/>
      <c r="AH106" s="47"/>
      <c r="AI106" s="39"/>
      <c r="AJ106" s="39"/>
    </row>
  </sheetData>
  <sheetProtection sort="0" autoFilter="0" pivotTables="0"/>
  <sortState ref="B7:U21">
    <sortCondition ref="B7:B21"/>
  </sortState>
  <mergeCells count="23">
    <mergeCell ref="AE5:AE6"/>
    <mergeCell ref="AH5:AH6"/>
    <mergeCell ref="AJ5:AJ6"/>
    <mergeCell ref="W4:W5"/>
    <mergeCell ref="X4:X5"/>
    <mergeCell ref="Y4:Y5"/>
    <mergeCell ref="Z4:Z5"/>
    <mergeCell ref="AA4:AA5"/>
    <mergeCell ref="AD5:AD6"/>
    <mergeCell ref="A4:A6"/>
    <mergeCell ref="V4:V5"/>
    <mergeCell ref="B4:C4"/>
    <mergeCell ref="D4:D5"/>
    <mergeCell ref="E4:E5"/>
    <mergeCell ref="F4:F5"/>
    <mergeCell ref="H4:H5"/>
    <mergeCell ref="I4:I5"/>
    <mergeCell ref="J4:J5"/>
    <mergeCell ref="L4:L5"/>
    <mergeCell ref="M4:M5"/>
    <mergeCell ref="N4:T4"/>
    <mergeCell ref="U4:U5"/>
    <mergeCell ref="K4:K5"/>
  </mergeCells>
  <conditionalFormatting sqref="B29:G101 B7:H20 J7:J21 L7:M21 E21:H21 F27:G28 B21:D28 F22:H26 L29:M101 M22:M28">
    <cfRule type="expression" dxfId="25" priority="12">
      <formula>$H7="J"</formula>
    </cfRule>
  </conditionalFormatting>
  <conditionalFormatting sqref="N7:X101">
    <cfRule type="expression" dxfId="24" priority="6">
      <formula>AND(N7=N$6,NOT(ISBLANK(N7)))</formula>
    </cfRule>
    <cfRule type="expression" dxfId="23" priority="13">
      <formula>AND(N7&gt;N$6,NOT(ISBLANK(N7)))</formula>
    </cfRule>
  </conditionalFormatting>
  <conditionalFormatting sqref="B7:B101 G7:H26 G27:G101">
    <cfRule type="expression" dxfId="22" priority="7">
      <formula>$B7&lt;4</formula>
    </cfRule>
  </conditionalFormatting>
  <conditionalFormatting sqref="I7:I26">
    <cfRule type="expression" dxfId="21" priority="11">
      <formula>$H7="J"</formula>
    </cfRule>
  </conditionalFormatting>
  <conditionalFormatting sqref="I27:I101">
    <cfRule type="expression" dxfId="20" priority="8">
      <formula>$H27="J"</formula>
    </cfRule>
  </conditionalFormatting>
  <conditionalFormatting sqref="J29:J101 H27:H101">
    <cfRule type="expression" dxfId="19" priority="10">
      <formula>$H27="J"</formula>
    </cfRule>
  </conditionalFormatting>
  <conditionalFormatting sqref="H27:H101">
    <cfRule type="expression" dxfId="18" priority="9">
      <formula>$B27&lt;4</formula>
    </cfRule>
  </conditionalFormatting>
  <conditionalFormatting sqref="B7:B101">
    <cfRule type="duplicateValues" dxfId="17" priority="5" stopIfTrue="1"/>
  </conditionalFormatting>
  <conditionalFormatting sqref="K7:K21 K29:K101">
    <cfRule type="expression" dxfId="16" priority="4">
      <formula>$H7="J"</formula>
    </cfRule>
  </conditionalFormatting>
  <conditionalFormatting sqref="E22:E28">
    <cfRule type="expression" dxfId="15" priority="3">
      <formula>$H22="J"</formula>
    </cfRule>
  </conditionalFormatting>
  <conditionalFormatting sqref="J22:J28 L22:L28">
    <cfRule type="expression" dxfId="14" priority="2">
      <formula>$H22="J"</formula>
    </cfRule>
  </conditionalFormatting>
  <conditionalFormatting sqref="K22:K28">
    <cfRule type="expression" dxfId="13" priority="1">
      <formula>$H22="J"</formula>
    </cfRule>
  </conditionalFormatting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106"/>
  <sheetViews>
    <sheetView topLeftCell="B2" workbookViewId="0">
      <selection activeCell="B1" sqref="A1:XFD1"/>
    </sheetView>
  </sheetViews>
  <sheetFormatPr baseColWidth="10" defaultColWidth="8.86328125" defaultRowHeight="14.25" outlineLevelCol="3"/>
  <cols>
    <col min="1" max="1" width="3.73046875" hidden="1" customWidth="1" outlineLevel="1"/>
    <col min="2" max="2" width="4.73046875" style="4" customWidth="1" collapsed="1"/>
    <col min="3" max="3" width="4.73046875" style="4" customWidth="1"/>
    <col min="4" max="4" width="6.73046875" style="4" customWidth="1" outlineLevel="2"/>
    <col min="5" max="5" width="14.1328125" hidden="1" customWidth="1" outlineLevel="1"/>
    <col min="6" max="6" width="12.1328125" hidden="1" customWidth="1" outlineLevel="1"/>
    <col min="7" max="7" width="28.73046875" customWidth="1" collapsed="1"/>
    <col min="8" max="8" width="4.73046875" customWidth="1"/>
    <col min="9" max="9" width="5.73046875" style="4" customWidth="1" outlineLevel="1"/>
    <col min="10" max="10" width="5.73046875" customWidth="1"/>
    <col min="11" max="11" width="10.73046875" customWidth="1"/>
    <col min="12" max="12" width="7.73046875" customWidth="1"/>
    <col min="13" max="13" width="6.265625" hidden="1" customWidth="1" outlineLevel="1"/>
    <col min="14" max="14" width="5.73046875" customWidth="1" collapsed="1"/>
    <col min="15" max="18" width="5.73046875" customWidth="1"/>
    <col min="19" max="20" width="5.73046875" hidden="1" customWidth="1"/>
    <col min="21" max="21" width="7.73046875" style="2" customWidth="1"/>
    <col min="22" max="22" width="5.73046875" hidden="1" customWidth="1" outlineLevel="1"/>
    <col min="23" max="23" width="5.73046875" hidden="1" customWidth="1" outlineLevel="2"/>
    <col min="24" max="24" width="5.73046875" hidden="1" customWidth="1" outlineLevel="3"/>
    <col min="25" max="25" width="8.73046875" style="6" customWidth="1" collapsed="1"/>
    <col min="26" max="26" width="7.73046875" style="4" hidden="1" customWidth="1"/>
    <col min="27" max="27" width="7.73046875" hidden="1" customWidth="1" outlineLevel="1"/>
    <col min="28" max="29" width="5.73046875" style="3" hidden="1" customWidth="1"/>
    <col min="30" max="30" width="5.86328125" style="4" hidden="1" customWidth="1" outlineLevel="1"/>
    <col min="31" max="31" width="5.1328125" style="4" hidden="1" customWidth="1" outlineLevel="1"/>
    <col min="32" max="32" width="13.265625" style="4" hidden="1" customWidth="1" outlineLevel="1"/>
    <col min="33" max="33" width="6.73046875" style="4" hidden="1" customWidth="1" outlineLevel="1"/>
    <col min="34" max="34" width="7.73046875" style="5" hidden="1" customWidth="1" outlineLevel="1"/>
    <col min="35" max="35" width="5.73046875" hidden="1" customWidth="1" collapsed="1"/>
    <col min="36" max="36" width="8.86328125" hidden="1" customWidth="1"/>
    <col min="37" max="37" width="0" hidden="1" customWidth="1"/>
    <col min="257" max="257" width="3.73046875" customWidth="1"/>
    <col min="258" max="259" width="4.73046875" customWidth="1"/>
    <col min="260" max="260" width="0" hidden="1" customWidth="1"/>
    <col min="261" max="261" width="14.1328125" customWidth="1"/>
    <col min="262" max="262" width="12.1328125" customWidth="1"/>
    <col min="263" max="263" width="8.1328125" customWidth="1"/>
    <col min="264" max="264" width="9.265625" customWidth="1"/>
    <col min="265" max="265" width="6" customWidth="1"/>
    <col min="266" max="266" width="7.1328125" customWidth="1"/>
    <col min="267" max="272" width="6.3984375" customWidth="1"/>
    <col min="273" max="273" width="7.73046875" customWidth="1"/>
    <col min="274" max="274" width="6.3984375" customWidth="1"/>
    <col min="275" max="276" width="0" hidden="1" customWidth="1"/>
    <col min="277" max="277" width="6.3984375" customWidth="1"/>
    <col min="278" max="279" width="5.73046875" customWidth="1"/>
    <col min="280" max="287" width="0" hidden="1" customWidth="1"/>
    <col min="288" max="288" width="9.1328125" customWidth="1"/>
    <col min="289" max="290" width="0" hidden="1" customWidth="1"/>
    <col min="513" max="513" width="3.73046875" customWidth="1"/>
    <col min="514" max="515" width="4.73046875" customWidth="1"/>
    <col min="516" max="516" width="0" hidden="1" customWidth="1"/>
    <col min="517" max="517" width="14.1328125" customWidth="1"/>
    <col min="518" max="518" width="12.1328125" customWidth="1"/>
    <col min="519" max="519" width="8.1328125" customWidth="1"/>
    <col min="520" max="520" width="9.265625" customWidth="1"/>
    <col min="521" max="521" width="6" customWidth="1"/>
    <col min="522" max="522" width="7.1328125" customWidth="1"/>
    <col min="523" max="528" width="6.3984375" customWidth="1"/>
    <col min="529" max="529" width="7.73046875" customWidth="1"/>
    <col min="530" max="530" width="6.3984375" customWidth="1"/>
    <col min="531" max="532" width="0" hidden="1" customWidth="1"/>
    <col min="533" max="533" width="6.3984375" customWidth="1"/>
    <col min="534" max="535" width="5.73046875" customWidth="1"/>
    <col min="536" max="543" width="0" hidden="1" customWidth="1"/>
    <col min="544" max="544" width="9.1328125" customWidth="1"/>
    <col min="545" max="546" width="0" hidden="1" customWidth="1"/>
    <col min="769" max="769" width="3.73046875" customWidth="1"/>
    <col min="770" max="771" width="4.73046875" customWidth="1"/>
    <col min="772" max="772" width="0" hidden="1" customWidth="1"/>
    <col min="773" max="773" width="14.1328125" customWidth="1"/>
    <col min="774" max="774" width="12.1328125" customWidth="1"/>
    <col min="775" max="775" width="8.1328125" customWidth="1"/>
    <col min="776" max="776" width="9.265625" customWidth="1"/>
    <col min="777" max="777" width="6" customWidth="1"/>
    <col min="778" max="778" width="7.1328125" customWidth="1"/>
    <col min="779" max="784" width="6.3984375" customWidth="1"/>
    <col min="785" max="785" width="7.73046875" customWidth="1"/>
    <col min="786" max="786" width="6.3984375" customWidth="1"/>
    <col min="787" max="788" width="0" hidden="1" customWidth="1"/>
    <col min="789" max="789" width="6.3984375" customWidth="1"/>
    <col min="790" max="791" width="5.73046875" customWidth="1"/>
    <col min="792" max="799" width="0" hidden="1" customWidth="1"/>
    <col min="800" max="800" width="9.1328125" customWidth="1"/>
    <col min="801" max="802" width="0" hidden="1" customWidth="1"/>
    <col min="1025" max="1025" width="3.73046875" customWidth="1"/>
    <col min="1026" max="1027" width="4.73046875" customWidth="1"/>
    <col min="1028" max="1028" width="0" hidden="1" customWidth="1"/>
    <col min="1029" max="1029" width="14.1328125" customWidth="1"/>
    <col min="1030" max="1030" width="12.1328125" customWidth="1"/>
    <col min="1031" max="1031" width="8.1328125" customWidth="1"/>
    <col min="1032" max="1032" width="9.265625" customWidth="1"/>
    <col min="1033" max="1033" width="6" customWidth="1"/>
    <col min="1034" max="1034" width="7.1328125" customWidth="1"/>
    <col min="1035" max="1040" width="6.3984375" customWidth="1"/>
    <col min="1041" max="1041" width="7.73046875" customWidth="1"/>
    <col min="1042" max="1042" width="6.3984375" customWidth="1"/>
    <col min="1043" max="1044" width="0" hidden="1" customWidth="1"/>
    <col min="1045" max="1045" width="6.3984375" customWidth="1"/>
    <col min="1046" max="1047" width="5.73046875" customWidth="1"/>
    <col min="1048" max="1055" width="0" hidden="1" customWidth="1"/>
    <col min="1056" max="1056" width="9.1328125" customWidth="1"/>
    <col min="1057" max="1058" width="0" hidden="1" customWidth="1"/>
    <col min="1281" max="1281" width="3.73046875" customWidth="1"/>
    <col min="1282" max="1283" width="4.73046875" customWidth="1"/>
    <col min="1284" max="1284" width="0" hidden="1" customWidth="1"/>
    <col min="1285" max="1285" width="14.1328125" customWidth="1"/>
    <col min="1286" max="1286" width="12.1328125" customWidth="1"/>
    <col min="1287" max="1287" width="8.1328125" customWidth="1"/>
    <col min="1288" max="1288" width="9.265625" customWidth="1"/>
    <col min="1289" max="1289" width="6" customWidth="1"/>
    <col min="1290" max="1290" width="7.1328125" customWidth="1"/>
    <col min="1291" max="1296" width="6.3984375" customWidth="1"/>
    <col min="1297" max="1297" width="7.73046875" customWidth="1"/>
    <col min="1298" max="1298" width="6.3984375" customWidth="1"/>
    <col min="1299" max="1300" width="0" hidden="1" customWidth="1"/>
    <col min="1301" max="1301" width="6.3984375" customWidth="1"/>
    <col min="1302" max="1303" width="5.73046875" customWidth="1"/>
    <col min="1304" max="1311" width="0" hidden="1" customWidth="1"/>
    <col min="1312" max="1312" width="9.1328125" customWidth="1"/>
    <col min="1313" max="1314" width="0" hidden="1" customWidth="1"/>
    <col min="1537" max="1537" width="3.73046875" customWidth="1"/>
    <col min="1538" max="1539" width="4.73046875" customWidth="1"/>
    <col min="1540" max="1540" width="0" hidden="1" customWidth="1"/>
    <col min="1541" max="1541" width="14.1328125" customWidth="1"/>
    <col min="1542" max="1542" width="12.1328125" customWidth="1"/>
    <col min="1543" max="1543" width="8.1328125" customWidth="1"/>
    <col min="1544" max="1544" width="9.265625" customWidth="1"/>
    <col min="1545" max="1545" width="6" customWidth="1"/>
    <col min="1546" max="1546" width="7.1328125" customWidth="1"/>
    <col min="1547" max="1552" width="6.3984375" customWidth="1"/>
    <col min="1553" max="1553" width="7.73046875" customWidth="1"/>
    <col min="1554" max="1554" width="6.3984375" customWidth="1"/>
    <col min="1555" max="1556" width="0" hidden="1" customWidth="1"/>
    <col min="1557" max="1557" width="6.3984375" customWidth="1"/>
    <col min="1558" max="1559" width="5.73046875" customWidth="1"/>
    <col min="1560" max="1567" width="0" hidden="1" customWidth="1"/>
    <col min="1568" max="1568" width="9.1328125" customWidth="1"/>
    <col min="1569" max="1570" width="0" hidden="1" customWidth="1"/>
    <col min="1793" max="1793" width="3.73046875" customWidth="1"/>
    <col min="1794" max="1795" width="4.73046875" customWidth="1"/>
    <col min="1796" max="1796" width="0" hidden="1" customWidth="1"/>
    <col min="1797" max="1797" width="14.1328125" customWidth="1"/>
    <col min="1798" max="1798" width="12.1328125" customWidth="1"/>
    <col min="1799" max="1799" width="8.1328125" customWidth="1"/>
    <col min="1800" max="1800" width="9.265625" customWidth="1"/>
    <col min="1801" max="1801" width="6" customWidth="1"/>
    <col min="1802" max="1802" width="7.1328125" customWidth="1"/>
    <col min="1803" max="1808" width="6.3984375" customWidth="1"/>
    <col min="1809" max="1809" width="7.73046875" customWidth="1"/>
    <col min="1810" max="1810" width="6.3984375" customWidth="1"/>
    <col min="1811" max="1812" width="0" hidden="1" customWidth="1"/>
    <col min="1813" max="1813" width="6.3984375" customWidth="1"/>
    <col min="1814" max="1815" width="5.73046875" customWidth="1"/>
    <col min="1816" max="1823" width="0" hidden="1" customWidth="1"/>
    <col min="1824" max="1824" width="9.1328125" customWidth="1"/>
    <col min="1825" max="1826" width="0" hidden="1" customWidth="1"/>
    <col min="2049" max="2049" width="3.73046875" customWidth="1"/>
    <col min="2050" max="2051" width="4.73046875" customWidth="1"/>
    <col min="2052" max="2052" width="0" hidden="1" customWidth="1"/>
    <col min="2053" max="2053" width="14.1328125" customWidth="1"/>
    <col min="2054" max="2054" width="12.1328125" customWidth="1"/>
    <col min="2055" max="2055" width="8.1328125" customWidth="1"/>
    <col min="2056" max="2056" width="9.265625" customWidth="1"/>
    <col min="2057" max="2057" width="6" customWidth="1"/>
    <col min="2058" max="2058" width="7.1328125" customWidth="1"/>
    <col min="2059" max="2064" width="6.3984375" customWidth="1"/>
    <col min="2065" max="2065" width="7.73046875" customWidth="1"/>
    <col min="2066" max="2066" width="6.3984375" customWidth="1"/>
    <col min="2067" max="2068" width="0" hidden="1" customWidth="1"/>
    <col min="2069" max="2069" width="6.3984375" customWidth="1"/>
    <col min="2070" max="2071" width="5.73046875" customWidth="1"/>
    <col min="2072" max="2079" width="0" hidden="1" customWidth="1"/>
    <col min="2080" max="2080" width="9.1328125" customWidth="1"/>
    <col min="2081" max="2082" width="0" hidden="1" customWidth="1"/>
    <col min="2305" max="2305" width="3.73046875" customWidth="1"/>
    <col min="2306" max="2307" width="4.73046875" customWidth="1"/>
    <col min="2308" max="2308" width="0" hidden="1" customWidth="1"/>
    <col min="2309" max="2309" width="14.1328125" customWidth="1"/>
    <col min="2310" max="2310" width="12.1328125" customWidth="1"/>
    <col min="2311" max="2311" width="8.1328125" customWidth="1"/>
    <col min="2312" max="2312" width="9.265625" customWidth="1"/>
    <col min="2313" max="2313" width="6" customWidth="1"/>
    <col min="2314" max="2314" width="7.1328125" customWidth="1"/>
    <col min="2315" max="2320" width="6.3984375" customWidth="1"/>
    <col min="2321" max="2321" width="7.73046875" customWidth="1"/>
    <col min="2322" max="2322" width="6.3984375" customWidth="1"/>
    <col min="2323" max="2324" width="0" hidden="1" customWidth="1"/>
    <col min="2325" max="2325" width="6.3984375" customWidth="1"/>
    <col min="2326" max="2327" width="5.73046875" customWidth="1"/>
    <col min="2328" max="2335" width="0" hidden="1" customWidth="1"/>
    <col min="2336" max="2336" width="9.1328125" customWidth="1"/>
    <col min="2337" max="2338" width="0" hidden="1" customWidth="1"/>
    <col min="2561" max="2561" width="3.73046875" customWidth="1"/>
    <col min="2562" max="2563" width="4.73046875" customWidth="1"/>
    <col min="2564" max="2564" width="0" hidden="1" customWidth="1"/>
    <col min="2565" max="2565" width="14.1328125" customWidth="1"/>
    <col min="2566" max="2566" width="12.1328125" customWidth="1"/>
    <col min="2567" max="2567" width="8.1328125" customWidth="1"/>
    <col min="2568" max="2568" width="9.265625" customWidth="1"/>
    <col min="2569" max="2569" width="6" customWidth="1"/>
    <col min="2570" max="2570" width="7.1328125" customWidth="1"/>
    <col min="2571" max="2576" width="6.3984375" customWidth="1"/>
    <col min="2577" max="2577" width="7.73046875" customWidth="1"/>
    <col min="2578" max="2578" width="6.3984375" customWidth="1"/>
    <col min="2579" max="2580" width="0" hidden="1" customWidth="1"/>
    <col min="2581" max="2581" width="6.3984375" customWidth="1"/>
    <col min="2582" max="2583" width="5.73046875" customWidth="1"/>
    <col min="2584" max="2591" width="0" hidden="1" customWidth="1"/>
    <col min="2592" max="2592" width="9.1328125" customWidth="1"/>
    <col min="2593" max="2594" width="0" hidden="1" customWidth="1"/>
    <col min="2817" max="2817" width="3.73046875" customWidth="1"/>
    <col min="2818" max="2819" width="4.73046875" customWidth="1"/>
    <col min="2820" max="2820" width="0" hidden="1" customWidth="1"/>
    <col min="2821" max="2821" width="14.1328125" customWidth="1"/>
    <col min="2822" max="2822" width="12.1328125" customWidth="1"/>
    <col min="2823" max="2823" width="8.1328125" customWidth="1"/>
    <col min="2824" max="2824" width="9.265625" customWidth="1"/>
    <col min="2825" max="2825" width="6" customWidth="1"/>
    <col min="2826" max="2826" width="7.1328125" customWidth="1"/>
    <col min="2827" max="2832" width="6.3984375" customWidth="1"/>
    <col min="2833" max="2833" width="7.73046875" customWidth="1"/>
    <col min="2834" max="2834" width="6.3984375" customWidth="1"/>
    <col min="2835" max="2836" width="0" hidden="1" customWidth="1"/>
    <col min="2837" max="2837" width="6.3984375" customWidth="1"/>
    <col min="2838" max="2839" width="5.73046875" customWidth="1"/>
    <col min="2840" max="2847" width="0" hidden="1" customWidth="1"/>
    <col min="2848" max="2848" width="9.1328125" customWidth="1"/>
    <col min="2849" max="2850" width="0" hidden="1" customWidth="1"/>
    <col min="3073" max="3073" width="3.73046875" customWidth="1"/>
    <col min="3074" max="3075" width="4.73046875" customWidth="1"/>
    <col min="3076" max="3076" width="0" hidden="1" customWidth="1"/>
    <col min="3077" max="3077" width="14.1328125" customWidth="1"/>
    <col min="3078" max="3078" width="12.1328125" customWidth="1"/>
    <col min="3079" max="3079" width="8.1328125" customWidth="1"/>
    <col min="3080" max="3080" width="9.265625" customWidth="1"/>
    <col min="3081" max="3081" width="6" customWidth="1"/>
    <col min="3082" max="3082" width="7.1328125" customWidth="1"/>
    <col min="3083" max="3088" width="6.3984375" customWidth="1"/>
    <col min="3089" max="3089" width="7.73046875" customWidth="1"/>
    <col min="3090" max="3090" width="6.3984375" customWidth="1"/>
    <col min="3091" max="3092" width="0" hidden="1" customWidth="1"/>
    <col min="3093" max="3093" width="6.3984375" customWidth="1"/>
    <col min="3094" max="3095" width="5.73046875" customWidth="1"/>
    <col min="3096" max="3103" width="0" hidden="1" customWidth="1"/>
    <col min="3104" max="3104" width="9.1328125" customWidth="1"/>
    <col min="3105" max="3106" width="0" hidden="1" customWidth="1"/>
    <col min="3329" max="3329" width="3.73046875" customWidth="1"/>
    <col min="3330" max="3331" width="4.73046875" customWidth="1"/>
    <col min="3332" max="3332" width="0" hidden="1" customWidth="1"/>
    <col min="3333" max="3333" width="14.1328125" customWidth="1"/>
    <col min="3334" max="3334" width="12.1328125" customWidth="1"/>
    <col min="3335" max="3335" width="8.1328125" customWidth="1"/>
    <col min="3336" max="3336" width="9.265625" customWidth="1"/>
    <col min="3337" max="3337" width="6" customWidth="1"/>
    <col min="3338" max="3338" width="7.1328125" customWidth="1"/>
    <col min="3339" max="3344" width="6.3984375" customWidth="1"/>
    <col min="3345" max="3345" width="7.73046875" customWidth="1"/>
    <col min="3346" max="3346" width="6.3984375" customWidth="1"/>
    <col min="3347" max="3348" width="0" hidden="1" customWidth="1"/>
    <col min="3349" max="3349" width="6.3984375" customWidth="1"/>
    <col min="3350" max="3351" width="5.73046875" customWidth="1"/>
    <col min="3352" max="3359" width="0" hidden="1" customWidth="1"/>
    <col min="3360" max="3360" width="9.1328125" customWidth="1"/>
    <col min="3361" max="3362" width="0" hidden="1" customWidth="1"/>
    <col min="3585" max="3585" width="3.73046875" customWidth="1"/>
    <col min="3586" max="3587" width="4.73046875" customWidth="1"/>
    <col min="3588" max="3588" width="0" hidden="1" customWidth="1"/>
    <col min="3589" max="3589" width="14.1328125" customWidth="1"/>
    <col min="3590" max="3590" width="12.1328125" customWidth="1"/>
    <col min="3591" max="3591" width="8.1328125" customWidth="1"/>
    <col min="3592" max="3592" width="9.265625" customWidth="1"/>
    <col min="3593" max="3593" width="6" customWidth="1"/>
    <col min="3594" max="3594" width="7.1328125" customWidth="1"/>
    <col min="3595" max="3600" width="6.3984375" customWidth="1"/>
    <col min="3601" max="3601" width="7.73046875" customWidth="1"/>
    <col min="3602" max="3602" width="6.3984375" customWidth="1"/>
    <col min="3603" max="3604" width="0" hidden="1" customWidth="1"/>
    <col min="3605" max="3605" width="6.3984375" customWidth="1"/>
    <col min="3606" max="3607" width="5.73046875" customWidth="1"/>
    <col min="3608" max="3615" width="0" hidden="1" customWidth="1"/>
    <col min="3616" max="3616" width="9.1328125" customWidth="1"/>
    <col min="3617" max="3618" width="0" hidden="1" customWidth="1"/>
    <col min="3841" max="3841" width="3.73046875" customWidth="1"/>
    <col min="3842" max="3843" width="4.73046875" customWidth="1"/>
    <col min="3844" max="3844" width="0" hidden="1" customWidth="1"/>
    <col min="3845" max="3845" width="14.1328125" customWidth="1"/>
    <col min="3846" max="3846" width="12.1328125" customWidth="1"/>
    <col min="3847" max="3847" width="8.1328125" customWidth="1"/>
    <col min="3848" max="3848" width="9.265625" customWidth="1"/>
    <col min="3849" max="3849" width="6" customWidth="1"/>
    <col min="3850" max="3850" width="7.1328125" customWidth="1"/>
    <col min="3851" max="3856" width="6.3984375" customWidth="1"/>
    <col min="3857" max="3857" width="7.73046875" customWidth="1"/>
    <col min="3858" max="3858" width="6.3984375" customWidth="1"/>
    <col min="3859" max="3860" width="0" hidden="1" customWidth="1"/>
    <col min="3861" max="3861" width="6.3984375" customWidth="1"/>
    <col min="3862" max="3863" width="5.73046875" customWidth="1"/>
    <col min="3864" max="3871" width="0" hidden="1" customWidth="1"/>
    <col min="3872" max="3872" width="9.1328125" customWidth="1"/>
    <col min="3873" max="3874" width="0" hidden="1" customWidth="1"/>
    <col min="4097" max="4097" width="3.73046875" customWidth="1"/>
    <col min="4098" max="4099" width="4.73046875" customWidth="1"/>
    <col min="4100" max="4100" width="0" hidden="1" customWidth="1"/>
    <col min="4101" max="4101" width="14.1328125" customWidth="1"/>
    <col min="4102" max="4102" width="12.1328125" customWidth="1"/>
    <col min="4103" max="4103" width="8.1328125" customWidth="1"/>
    <col min="4104" max="4104" width="9.265625" customWidth="1"/>
    <col min="4105" max="4105" width="6" customWidth="1"/>
    <col min="4106" max="4106" width="7.1328125" customWidth="1"/>
    <col min="4107" max="4112" width="6.3984375" customWidth="1"/>
    <col min="4113" max="4113" width="7.73046875" customWidth="1"/>
    <col min="4114" max="4114" width="6.3984375" customWidth="1"/>
    <col min="4115" max="4116" width="0" hidden="1" customWidth="1"/>
    <col min="4117" max="4117" width="6.3984375" customWidth="1"/>
    <col min="4118" max="4119" width="5.73046875" customWidth="1"/>
    <col min="4120" max="4127" width="0" hidden="1" customWidth="1"/>
    <col min="4128" max="4128" width="9.1328125" customWidth="1"/>
    <col min="4129" max="4130" width="0" hidden="1" customWidth="1"/>
    <col min="4353" max="4353" width="3.73046875" customWidth="1"/>
    <col min="4354" max="4355" width="4.73046875" customWidth="1"/>
    <col min="4356" max="4356" width="0" hidden="1" customWidth="1"/>
    <col min="4357" max="4357" width="14.1328125" customWidth="1"/>
    <col min="4358" max="4358" width="12.1328125" customWidth="1"/>
    <col min="4359" max="4359" width="8.1328125" customWidth="1"/>
    <col min="4360" max="4360" width="9.265625" customWidth="1"/>
    <col min="4361" max="4361" width="6" customWidth="1"/>
    <col min="4362" max="4362" width="7.1328125" customWidth="1"/>
    <col min="4363" max="4368" width="6.3984375" customWidth="1"/>
    <col min="4369" max="4369" width="7.73046875" customWidth="1"/>
    <col min="4370" max="4370" width="6.3984375" customWidth="1"/>
    <col min="4371" max="4372" width="0" hidden="1" customWidth="1"/>
    <col min="4373" max="4373" width="6.3984375" customWidth="1"/>
    <col min="4374" max="4375" width="5.73046875" customWidth="1"/>
    <col min="4376" max="4383" width="0" hidden="1" customWidth="1"/>
    <col min="4384" max="4384" width="9.1328125" customWidth="1"/>
    <col min="4385" max="4386" width="0" hidden="1" customWidth="1"/>
    <col min="4609" max="4609" width="3.73046875" customWidth="1"/>
    <col min="4610" max="4611" width="4.73046875" customWidth="1"/>
    <col min="4612" max="4612" width="0" hidden="1" customWidth="1"/>
    <col min="4613" max="4613" width="14.1328125" customWidth="1"/>
    <col min="4614" max="4614" width="12.1328125" customWidth="1"/>
    <col min="4615" max="4615" width="8.1328125" customWidth="1"/>
    <col min="4616" max="4616" width="9.265625" customWidth="1"/>
    <col min="4617" max="4617" width="6" customWidth="1"/>
    <col min="4618" max="4618" width="7.1328125" customWidth="1"/>
    <col min="4619" max="4624" width="6.3984375" customWidth="1"/>
    <col min="4625" max="4625" width="7.73046875" customWidth="1"/>
    <col min="4626" max="4626" width="6.3984375" customWidth="1"/>
    <col min="4627" max="4628" width="0" hidden="1" customWidth="1"/>
    <col min="4629" max="4629" width="6.3984375" customWidth="1"/>
    <col min="4630" max="4631" width="5.73046875" customWidth="1"/>
    <col min="4632" max="4639" width="0" hidden="1" customWidth="1"/>
    <col min="4640" max="4640" width="9.1328125" customWidth="1"/>
    <col min="4641" max="4642" width="0" hidden="1" customWidth="1"/>
    <col min="4865" max="4865" width="3.73046875" customWidth="1"/>
    <col min="4866" max="4867" width="4.73046875" customWidth="1"/>
    <col min="4868" max="4868" width="0" hidden="1" customWidth="1"/>
    <col min="4869" max="4869" width="14.1328125" customWidth="1"/>
    <col min="4870" max="4870" width="12.1328125" customWidth="1"/>
    <col min="4871" max="4871" width="8.1328125" customWidth="1"/>
    <col min="4872" max="4872" width="9.265625" customWidth="1"/>
    <col min="4873" max="4873" width="6" customWidth="1"/>
    <col min="4874" max="4874" width="7.1328125" customWidth="1"/>
    <col min="4875" max="4880" width="6.3984375" customWidth="1"/>
    <col min="4881" max="4881" width="7.73046875" customWidth="1"/>
    <col min="4882" max="4882" width="6.3984375" customWidth="1"/>
    <col min="4883" max="4884" width="0" hidden="1" customWidth="1"/>
    <col min="4885" max="4885" width="6.3984375" customWidth="1"/>
    <col min="4886" max="4887" width="5.73046875" customWidth="1"/>
    <col min="4888" max="4895" width="0" hidden="1" customWidth="1"/>
    <col min="4896" max="4896" width="9.1328125" customWidth="1"/>
    <col min="4897" max="4898" width="0" hidden="1" customWidth="1"/>
    <col min="5121" max="5121" width="3.73046875" customWidth="1"/>
    <col min="5122" max="5123" width="4.73046875" customWidth="1"/>
    <col min="5124" max="5124" width="0" hidden="1" customWidth="1"/>
    <col min="5125" max="5125" width="14.1328125" customWidth="1"/>
    <col min="5126" max="5126" width="12.1328125" customWidth="1"/>
    <col min="5127" max="5127" width="8.1328125" customWidth="1"/>
    <col min="5128" max="5128" width="9.265625" customWidth="1"/>
    <col min="5129" max="5129" width="6" customWidth="1"/>
    <col min="5130" max="5130" width="7.1328125" customWidth="1"/>
    <col min="5131" max="5136" width="6.3984375" customWidth="1"/>
    <col min="5137" max="5137" width="7.73046875" customWidth="1"/>
    <col min="5138" max="5138" width="6.3984375" customWidth="1"/>
    <col min="5139" max="5140" width="0" hidden="1" customWidth="1"/>
    <col min="5141" max="5141" width="6.3984375" customWidth="1"/>
    <col min="5142" max="5143" width="5.73046875" customWidth="1"/>
    <col min="5144" max="5151" width="0" hidden="1" customWidth="1"/>
    <col min="5152" max="5152" width="9.1328125" customWidth="1"/>
    <col min="5153" max="5154" width="0" hidden="1" customWidth="1"/>
    <col min="5377" max="5377" width="3.73046875" customWidth="1"/>
    <col min="5378" max="5379" width="4.73046875" customWidth="1"/>
    <col min="5380" max="5380" width="0" hidden="1" customWidth="1"/>
    <col min="5381" max="5381" width="14.1328125" customWidth="1"/>
    <col min="5382" max="5382" width="12.1328125" customWidth="1"/>
    <col min="5383" max="5383" width="8.1328125" customWidth="1"/>
    <col min="5384" max="5384" width="9.265625" customWidth="1"/>
    <col min="5385" max="5385" width="6" customWidth="1"/>
    <col min="5386" max="5386" width="7.1328125" customWidth="1"/>
    <col min="5387" max="5392" width="6.3984375" customWidth="1"/>
    <col min="5393" max="5393" width="7.73046875" customWidth="1"/>
    <col min="5394" max="5394" width="6.3984375" customWidth="1"/>
    <col min="5395" max="5396" width="0" hidden="1" customWidth="1"/>
    <col min="5397" max="5397" width="6.3984375" customWidth="1"/>
    <col min="5398" max="5399" width="5.73046875" customWidth="1"/>
    <col min="5400" max="5407" width="0" hidden="1" customWidth="1"/>
    <col min="5408" max="5408" width="9.1328125" customWidth="1"/>
    <col min="5409" max="5410" width="0" hidden="1" customWidth="1"/>
    <col min="5633" max="5633" width="3.73046875" customWidth="1"/>
    <col min="5634" max="5635" width="4.73046875" customWidth="1"/>
    <col min="5636" max="5636" width="0" hidden="1" customWidth="1"/>
    <col min="5637" max="5637" width="14.1328125" customWidth="1"/>
    <col min="5638" max="5638" width="12.1328125" customWidth="1"/>
    <col min="5639" max="5639" width="8.1328125" customWidth="1"/>
    <col min="5640" max="5640" width="9.265625" customWidth="1"/>
    <col min="5641" max="5641" width="6" customWidth="1"/>
    <col min="5642" max="5642" width="7.1328125" customWidth="1"/>
    <col min="5643" max="5648" width="6.3984375" customWidth="1"/>
    <col min="5649" max="5649" width="7.73046875" customWidth="1"/>
    <col min="5650" max="5650" width="6.3984375" customWidth="1"/>
    <col min="5651" max="5652" width="0" hidden="1" customWidth="1"/>
    <col min="5653" max="5653" width="6.3984375" customWidth="1"/>
    <col min="5654" max="5655" width="5.73046875" customWidth="1"/>
    <col min="5656" max="5663" width="0" hidden="1" customWidth="1"/>
    <col min="5664" max="5664" width="9.1328125" customWidth="1"/>
    <col min="5665" max="5666" width="0" hidden="1" customWidth="1"/>
    <col min="5889" max="5889" width="3.73046875" customWidth="1"/>
    <col min="5890" max="5891" width="4.73046875" customWidth="1"/>
    <col min="5892" max="5892" width="0" hidden="1" customWidth="1"/>
    <col min="5893" max="5893" width="14.1328125" customWidth="1"/>
    <col min="5894" max="5894" width="12.1328125" customWidth="1"/>
    <col min="5895" max="5895" width="8.1328125" customWidth="1"/>
    <col min="5896" max="5896" width="9.265625" customWidth="1"/>
    <col min="5897" max="5897" width="6" customWidth="1"/>
    <col min="5898" max="5898" width="7.1328125" customWidth="1"/>
    <col min="5899" max="5904" width="6.3984375" customWidth="1"/>
    <col min="5905" max="5905" width="7.73046875" customWidth="1"/>
    <col min="5906" max="5906" width="6.3984375" customWidth="1"/>
    <col min="5907" max="5908" width="0" hidden="1" customWidth="1"/>
    <col min="5909" max="5909" width="6.3984375" customWidth="1"/>
    <col min="5910" max="5911" width="5.73046875" customWidth="1"/>
    <col min="5912" max="5919" width="0" hidden="1" customWidth="1"/>
    <col min="5920" max="5920" width="9.1328125" customWidth="1"/>
    <col min="5921" max="5922" width="0" hidden="1" customWidth="1"/>
    <col min="6145" max="6145" width="3.73046875" customWidth="1"/>
    <col min="6146" max="6147" width="4.73046875" customWidth="1"/>
    <col min="6148" max="6148" width="0" hidden="1" customWidth="1"/>
    <col min="6149" max="6149" width="14.1328125" customWidth="1"/>
    <col min="6150" max="6150" width="12.1328125" customWidth="1"/>
    <col min="6151" max="6151" width="8.1328125" customWidth="1"/>
    <col min="6152" max="6152" width="9.265625" customWidth="1"/>
    <col min="6153" max="6153" width="6" customWidth="1"/>
    <col min="6154" max="6154" width="7.1328125" customWidth="1"/>
    <col min="6155" max="6160" width="6.3984375" customWidth="1"/>
    <col min="6161" max="6161" width="7.73046875" customWidth="1"/>
    <col min="6162" max="6162" width="6.3984375" customWidth="1"/>
    <col min="6163" max="6164" width="0" hidden="1" customWidth="1"/>
    <col min="6165" max="6165" width="6.3984375" customWidth="1"/>
    <col min="6166" max="6167" width="5.73046875" customWidth="1"/>
    <col min="6168" max="6175" width="0" hidden="1" customWidth="1"/>
    <col min="6176" max="6176" width="9.1328125" customWidth="1"/>
    <col min="6177" max="6178" width="0" hidden="1" customWidth="1"/>
    <col min="6401" max="6401" width="3.73046875" customWidth="1"/>
    <col min="6402" max="6403" width="4.73046875" customWidth="1"/>
    <col min="6404" max="6404" width="0" hidden="1" customWidth="1"/>
    <col min="6405" max="6405" width="14.1328125" customWidth="1"/>
    <col min="6406" max="6406" width="12.1328125" customWidth="1"/>
    <col min="6407" max="6407" width="8.1328125" customWidth="1"/>
    <col min="6408" max="6408" width="9.265625" customWidth="1"/>
    <col min="6409" max="6409" width="6" customWidth="1"/>
    <col min="6410" max="6410" width="7.1328125" customWidth="1"/>
    <col min="6411" max="6416" width="6.3984375" customWidth="1"/>
    <col min="6417" max="6417" width="7.73046875" customWidth="1"/>
    <col min="6418" max="6418" width="6.3984375" customWidth="1"/>
    <col min="6419" max="6420" width="0" hidden="1" customWidth="1"/>
    <col min="6421" max="6421" width="6.3984375" customWidth="1"/>
    <col min="6422" max="6423" width="5.73046875" customWidth="1"/>
    <col min="6424" max="6431" width="0" hidden="1" customWidth="1"/>
    <col min="6432" max="6432" width="9.1328125" customWidth="1"/>
    <col min="6433" max="6434" width="0" hidden="1" customWidth="1"/>
    <col min="6657" max="6657" width="3.73046875" customWidth="1"/>
    <col min="6658" max="6659" width="4.73046875" customWidth="1"/>
    <col min="6660" max="6660" width="0" hidden="1" customWidth="1"/>
    <col min="6661" max="6661" width="14.1328125" customWidth="1"/>
    <col min="6662" max="6662" width="12.1328125" customWidth="1"/>
    <col min="6663" max="6663" width="8.1328125" customWidth="1"/>
    <col min="6664" max="6664" width="9.265625" customWidth="1"/>
    <col min="6665" max="6665" width="6" customWidth="1"/>
    <col min="6666" max="6666" width="7.1328125" customWidth="1"/>
    <col min="6667" max="6672" width="6.3984375" customWidth="1"/>
    <col min="6673" max="6673" width="7.73046875" customWidth="1"/>
    <col min="6674" max="6674" width="6.3984375" customWidth="1"/>
    <col min="6675" max="6676" width="0" hidden="1" customWidth="1"/>
    <col min="6677" max="6677" width="6.3984375" customWidth="1"/>
    <col min="6678" max="6679" width="5.73046875" customWidth="1"/>
    <col min="6680" max="6687" width="0" hidden="1" customWidth="1"/>
    <col min="6688" max="6688" width="9.1328125" customWidth="1"/>
    <col min="6689" max="6690" width="0" hidden="1" customWidth="1"/>
    <col min="6913" max="6913" width="3.73046875" customWidth="1"/>
    <col min="6914" max="6915" width="4.73046875" customWidth="1"/>
    <col min="6916" max="6916" width="0" hidden="1" customWidth="1"/>
    <col min="6917" max="6917" width="14.1328125" customWidth="1"/>
    <col min="6918" max="6918" width="12.1328125" customWidth="1"/>
    <col min="6919" max="6919" width="8.1328125" customWidth="1"/>
    <col min="6920" max="6920" width="9.265625" customWidth="1"/>
    <col min="6921" max="6921" width="6" customWidth="1"/>
    <col min="6922" max="6922" width="7.1328125" customWidth="1"/>
    <col min="6923" max="6928" width="6.3984375" customWidth="1"/>
    <col min="6929" max="6929" width="7.73046875" customWidth="1"/>
    <col min="6930" max="6930" width="6.3984375" customWidth="1"/>
    <col min="6931" max="6932" width="0" hidden="1" customWidth="1"/>
    <col min="6933" max="6933" width="6.3984375" customWidth="1"/>
    <col min="6934" max="6935" width="5.73046875" customWidth="1"/>
    <col min="6936" max="6943" width="0" hidden="1" customWidth="1"/>
    <col min="6944" max="6944" width="9.1328125" customWidth="1"/>
    <col min="6945" max="6946" width="0" hidden="1" customWidth="1"/>
    <col min="7169" max="7169" width="3.73046875" customWidth="1"/>
    <col min="7170" max="7171" width="4.73046875" customWidth="1"/>
    <col min="7172" max="7172" width="0" hidden="1" customWidth="1"/>
    <col min="7173" max="7173" width="14.1328125" customWidth="1"/>
    <col min="7174" max="7174" width="12.1328125" customWidth="1"/>
    <col min="7175" max="7175" width="8.1328125" customWidth="1"/>
    <col min="7176" max="7176" width="9.265625" customWidth="1"/>
    <col min="7177" max="7177" width="6" customWidth="1"/>
    <col min="7178" max="7178" width="7.1328125" customWidth="1"/>
    <col min="7179" max="7184" width="6.3984375" customWidth="1"/>
    <col min="7185" max="7185" width="7.73046875" customWidth="1"/>
    <col min="7186" max="7186" width="6.3984375" customWidth="1"/>
    <col min="7187" max="7188" width="0" hidden="1" customWidth="1"/>
    <col min="7189" max="7189" width="6.3984375" customWidth="1"/>
    <col min="7190" max="7191" width="5.73046875" customWidth="1"/>
    <col min="7192" max="7199" width="0" hidden="1" customWidth="1"/>
    <col min="7200" max="7200" width="9.1328125" customWidth="1"/>
    <col min="7201" max="7202" width="0" hidden="1" customWidth="1"/>
    <col min="7425" max="7425" width="3.73046875" customWidth="1"/>
    <col min="7426" max="7427" width="4.73046875" customWidth="1"/>
    <col min="7428" max="7428" width="0" hidden="1" customWidth="1"/>
    <col min="7429" max="7429" width="14.1328125" customWidth="1"/>
    <col min="7430" max="7430" width="12.1328125" customWidth="1"/>
    <col min="7431" max="7431" width="8.1328125" customWidth="1"/>
    <col min="7432" max="7432" width="9.265625" customWidth="1"/>
    <col min="7433" max="7433" width="6" customWidth="1"/>
    <col min="7434" max="7434" width="7.1328125" customWidth="1"/>
    <col min="7435" max="7440" width="6.3984375" customWidth="1"/>
    <col min="7441" max="7441" width="7.73046875" customWidth="1"/>
    <col min="7442" max="7442" width="6.3984375" customWidth="1"/>
    <col min="7443" max="7444" width="0" hidden="1" customWidth="1"/>
    <col min="7445" max="7445" width="6.3984375" customWidth="1"/>
    <col min="7446" max="7447" width="5.73046875" customWidth="1"/>
    <col min="7448" max="7455" width="0" hidden="1" customWidth="1"/>
    <col min="7456" max="7456" width="9.1328125" customWidth="1"/>
    <col min="7457" max="7458" width="0" hidden="1" customWidth="1"/>
    <col min="7681" max="7681" width="3.73046875" customWidth="1"/>
    <col min="7682" max="7683" width="4.73046875" customWidth="1"/>
    <col min="7684" max="7684" width="0" hidden="1" customWidth="1"/>
    <col min="7685" max="7685" width="14.1328125" customWidth="1"/>
    <col min="7686" max="7686" width="12.1328125" customWidth="1"/>
    <col min="7687" max="7687" width="8.1328125" customWidth="1"/>
    <col min="7688" max="7688" width="9.265625" customWidth="1"/>
    <col min="7689" max="7689" width="6" customWidth="1"/>
    <col min="7690" max="7690" width="7.1328125" customWidth="1"/>
    <col min="7691" max="7696" width="6.3984375" customWidth="1"/>
    <col min="7697" max="7697" width="7.73046875" customWidth="1"/>
    <col min="7698" max="7698" width="6.3984375" customWidth="1"/>
    <col min="7699" max="7700" width="0" hidden="1" customWidth="1"/>
    <col min="7701" max="7701" width="6.3984375" customWidth="1"/>
    <col min="7702" max="7703" width="5.73046875" customWidth="1"/>
    <col min="7704" max="7711" width="0" hidden="1" customWidth="1"/>
    <col min="7712" max="7712" width="9.1328125" customWidth="1"/>
    <col min="7713" max="7714" width="0" hidden="1" customWidth="1"/>
    <col min="7937" max="7937" width="3.73046875" customWidth="1"/>
    <col min="7938" max="7939" width="4.73046875" customWidth="1"/>
    <col min="7940" max="7940" width="0" hidden="1" customWidth="1"/>
    <col min="7941" max="7941" width="14.1328125" customWidth="1"/>
    <col min="7942" max="7942" width="12.1328125" customWidth="1"/>
    <col min="7943" max="7943" width="8.1328125" customWidth="1"/>
    <col min="7944" max="7944" width="9.265625" customWidth="1"/>
    <col min="7945" max="7945" width="6" customWidth="1"/>
    <col min="7946" max="7946" width="7.1328125" customWidth="1"/>
    <col min="7947" max="7952" width="6.3984375" customWidth="1"/>
    <col min="7953" max="7953" width="7.73046875" customWidth="1"/>
    <col min="7954" max="7954" width="6.3984375" customWidth="1"/>
    <col min="7955" max="7956" width="0" hidden="1" customWidth="1"/>
    <col min="7957" max="7957" width="6.3984375" customWidth="1"/>
    <col min="7958" max="7959" width="5.73046875" customWidth="1"/>
    <col min="7960" max="7967" width="0" hidden="1" customWidth="1"/>
    <col min="7968" max="7968" width="9.1328125" customWidth="1"/>
    <col min="7969" max="7970" width="0" hidden="1" customWidth="1"/>
    <col min="8193" max="8193" width="3.73046875" customWidth="1"/>
    <col min="8194" max="8195" width="4.73046875" customWidth="1"/>
    <col min="8196" max="8196" width="0" hidden="1" customWidth="1"/>
    <col min="8197" max="8197" width="14.1328125" customWidth="1"/>
    <col min="8198" max="8198" width="12.1328125" customWidth="1"/>
    <col min="8199" max="8199" width="8.1328125" customWidth="1"/>
    <col min="8200" max="8200" width="9.265625" customWidth="1"/>
    <col min="8201" max="8201" width="6" customWidth="1"/>
    <col min="8202" max="8202" width="7.1328125" customWidth="1"/>
    <col min="8203" max="8208" width="6.3984375" customWidth="1"/>
    <col min="8209" max="8209" width="7.73046875" customWidth="1"/>
    <col min="8210" max="8210" width="6.3984375" customWidth="1"/>
    <col min="8211" max="8212" width="0" hidden="1" customWidth="1"/>
    <col min="8213" max="8213" width="6.3984375" customWidth="1"/>
    <col min="8214" max="8215" width="5.73046875" customWidth="1"/>
    <col min="8216" max="8223" width="0" hidden="1" customWidth="1"/>
    <col min="8224" max="8224" width="9.1328125" customWidth="1"/>
    <col min="8225" max="8226" width="0" hidden="1" customWidth="1"/>
    <col min="8449" max="8449" width="3.73046875" customWidth="1"/>
    <col min="8450" max="8451" width="4.73046875" customWidth="1"/>
    <col min="8452" max="8452" width="0" hidden="1" customWidth="1"/>
    <col min="8453" max="8453" width="14.1328125" customWidth="1"/>
    <col min="8454" max="8454" width="12.1328125" customWidth="1"/>
    <col min="8455" max="8455" width="8.1328125" customWidth="1"/>
    <col min="8456" max="8456" width="9.265625" customWidth="1"/>
    <col min="8457" max="8457" width="6" customWidth="1"/>
    <col min="8458" max="8458" width="7.1328125" customWidth="1"/>
    <col min="8459" max="8464" width="6.3984375" customWidth="1"/>
    <col min="8465" max="8465" width="7.73046875" customWidth="1"/>
    <col min="8466" max="8466" width="6.3984375" customWidth="1"/>
    <col min="8467" max="8468" width="0" hidden="1" customWidth="1"/>
    <col min="8469" max="8469" width="6.3984375" customWidth="1"/>
    <col min="8470" max="8471" width="5.73046875" customWidth="1"/>
    <col min="8472" max="8479" width="0" hidden="1" customWidth="1"/>
    <col min="8480" max="8480" width="9.1328125" customWidth="1"/>
    <col min="8481" max="8482" width="0" hidden="1" customWidth="1"/>
    <col min="8705" max="8705" width="3.73046875" customWidth="1"/>
    <col min="8706" max="8707" width="4.73046875" customWidth="1"/>
    <col min="8708" max="8708" width="0" hidden="1" customWidth="1"/>
    <col min="8709" max="8709" width="14.1328125" customWidth="1"/>
    <col min="8710" max="8710" width="12.1328125" customWidth="1"/>
    <col min="8711" max="8711" width="8.1328125" customWidth="1"/>
    <col min="8712" max="8712" width="9.265625" customWidth="1"/>
    <col min="8713" max="8713" width="6" customWidth="1"/>
    <col min="8714" max="8714" width="7.1328125" customWidth="1"/>
    <col min="8715" max="8720" width="6.3984375" customWidth="1"/>
    <col min="8721" max="8721" width="7.73046875" customWidth="1"/>
    <col min="8722" max="8722" width="6.3984375" customWidth="1"/>
    <col min="8723" max="8724" width="0" hidden="1" customWidth="1"/>
    <col min="8725" max="8725" width="6.3984375" customWidth="1"/>
    <col min="8726" max="8727" width="5.73046875" customWidth="1"/>
    <col min="8728" max="8735" width="0" hidden="1" customWidth="1"/>
    <col min="8736" max="8736" width="9.1328125" customWidth="1"/>
    <col min="8737" max="8738" width="0" hidden="1" customWidth="1"/>
    <col min="8961" max="8961" width="3.73046875" customWidth="1"/>
    <col min="8962" max="8963" width="4.73046875" customWidth="1"/>
    <col min="8964" max="8964" width="0" hidden="1" customWidth="1"/>
    <col min="8965" max="8965" width="14.1328125" customWidth="1"/>
    <col min="8966" max="8966" width="12.1328125" customWidth="1"/>
    <col min="8967" max="8967" width="8.1328125" customWidth="1"/>
    <col min="8968" max="8968" width="9.265625" customWidth="1"/>
    <col min="8969" max="8969" width="6" customWidth="1"/>
    <col min="8970" max="8970" width="7.1328125" customWidth="1"/>
    <col min="8971" max="8976" width="6.3984375" customWidth="1"/>
    <col min="8977" max="8977" width="7.73046875" customWidth="1"/>
    <col min="8978" max="8978" width="6.3984375" customWidth="1"/>
    <col min="8979" max="8980" width="0" hidden="1" customWidth="1"/>
    <col min="8981" max="8981" width="6.3984375" customWidth="1"/>
    <col min="8982" max="8983" width="5.73046875" customWidth="1"/>
    <col min="8984" max="8991" width="0" hidden="1" customWidth="1"/>
    <col min="8992" max="8992" width="9.1328125" customWidth="1"/>
    <col min="8993" max="8994" width="0" hidden="1" customWidth="1"/>
    <col min="9217" max="9217" width="3.73046875" customWidth="1"/>
    <col min="9218" max="9219" width="4.73046875" customWidth="1"/>
    <col min="9220" max="9220" width="0" hidden="1" customWidth="1"/>
    <col min="9221" max="9221" width="14.1328125" customWidth="1"/>
    <col min="9222" max="9222" width="12.1328125" customWidth="1"/>
    <col min="9223" max="9223" width="8.1328125" customWidth="1"/>
    <col min="9224" max="9224" width="9.265625" customWidth="1"/>
    <col min="9225" max="9225" width="6" customWidth="1"/>
    <col min="9226" max="9226" width="7.1328125" customWidth="1"/>
    <col min="9227" max="9232" width="6.3984375" customWidth="1"/>
    <col min="9233" max="9233" width="7.73046875" customWidth="1"/>
    <col min="9234" max="9234" width="6.3984375" customWidth="1"/>
    <col min="9235" max="9236" width="0" hidden="1" customWidth="1"/>
    <col min="9237" max="9237" width="6.3984375" customWidth="1"/>
    <col min="9238" max="9239" width="5.73046875" customWidth="1"/>
    <col min="9240" max="9247" width="0" hidden="1" customWidth="1"/>
    <col min="9248" max="9248" width="9.1328125" customWidth="1"/>
    <col min="9249" max="9250" width="0" hidden="1" customWidth="1"/>
    <col min="9473" max="9473" width="3.73046875" customWidth="1"/>
    <col min="9474" max="9475" width="4.73046875" customWidth="1"/>
    <col min="9476" max="9476" width="0" hidden="1" customWidth="1"/>
    <col min="9477" max="9477" width="14.1328125" customWidth="1"/>
    <col min="9478" max="9478" width="12.1328125" customWidth="1"/>
    <col min="9479" max="9479" width="8.1328125" customWidth="1"/>
    <col min="9480" max="9480" width="9.265625" customWidth="1"/>
    <col min="9481" max="9481" width="6" customWidth="1"/>
    <col min="9482" max="9482" width="7.1328125" customWidth="1"/>
    <col min="9483" max="9488" width="6.3984375" customWidth="1"/>
    <col min="9489" max="9489" width="7.73046875" customWidth="1"/>
    <col min="9490" max="9490" width="6.3984375" customWidth="1"/>
    <col min="9491" max="9492" width="0" hidden="1" customWidth="1"/>
    <col min="9493" max="9493" width="6.3984375" customWidth="1"/>
    <col min="9494" max="9495" width="5.73046875" customWidth="1"/>
    <col min="9496" max="9503" width="0" hidden="1" customWidth="1"/>
    <col min="9504" max="9504" width="9.1328125" customWidth="1"/>
    <col min="9505" max="9506" width="0" hidden="1" customWidth="1"/>
    <col min="9729" max="9729" width="3.73046875" customWidth="1"/>
    <col min="9730" max="9731" width="4.73046875" customWidth="1"/>
    <col min="9732" max="9732" width="0" hidden="1" customWidth="1"/>
    <col min="9733" max="9733" width="14.1328125" customWidth="1"/>
    <col min="9734" max="9734" width="12.1328125" customWidth="1"/>
    <col min="9735" max="9735" width="8.1328125" customWidth="1"/>
    <col min="9736" max="9736" width="9.265625" customWidth="1"/>
    <col min="9737" max="9737" width="6" customWidth="1"/>
    <col min="9738" max="9738" width="7.1328125" customWidth="1"/>
    <col min="9739" max="9744" width="6.3984375" customWidth="1"/>
    <col min="9745" max="9745" width="7.73046875" customWidth="1"/>
    <col min="9746" max="9746" width="6.3984375" customWidth="1"/>
    <col min="9747" max="9748" width="0" hidden="1" customWidth="1"/>
    <col min="9749" max="9749" width="6.3984375" customWidth="1"/>
    <col min="9750" max="9751" width="5.73046875" customWidth="1"/>
    <col min="9752" max="9759" width="0" hidden="1" customWidth="1"/>
    <col min="9760" max="9760" width="9.1328125" customWidth="1"/>
    <col min="9761" max="9762" width="0" hidden="1" customWidth="1"/>
    <col min="9985" max="9985" width="3.73046875" customWidth="1"/>
    <col min="9986" max="9987" width="4.73046875" customWidth="1"/>
    <col min="9988" max="9988" width="0" hidden="1" customWidth="1"/>
    <col min="9989" max="9989" width="14.1328125" customWidth="1"/>
    <col min="9990" max="9990" width="12.1328125" customWidth="1"/>
    <col min="9991" max="9991" width="8.1328125" customWidth="1"/>
    <col min="9992" max="9992" width="9.265625" customWidth="1"/>
    <col min="9993" max="9993" width="6" customWidth="1"/>
    <col min="9994" max="9994" width="7.1328125" customWidth="1"/>
    <col min="9995" max="10000" width="6.3984375" customWidth="1"/>
    <col min="10001" max="10001" width="7.73046875" customWidth="1"/>
    <col min="10002" max="10002" width="6.3984375" customWidth="1"/>
    <col min="10003" max="10004" width="0" hidden="1" customWidth="1"/>
    <col min="10005" max="10005" width="6.3984375" customWidth="1"/>
    <col min="10006" max="10007" width="5.73046875" customWidth="1"/>
    <col min="10008" max="10015" width="0" hidden="1" customWidth="1"/>
    <col min="10016" max="10016" width="9.1328125" customWidth="1"/>
    <col min="10017" max="10018" width="0" hidden="1" customWidth="1"/>
    <col min="10241" max="10241" width="3.73046875" customWidth="1"/>
    <col min="10242" max="10243" width="4.73046875" customWidth="1"/>
    <col min="10244" max="10244" width="0" hidden="1" customWidth="1"/>
    <col min="10245" max="10245" width="14.1328125" customWidth="1"/>
    <col min="10246" max="10246" width="12.1328125" customWidth="1"/>
    <col min="10247" max="10247" width="8.1328125" customWidth="1"/>
    <col min="10248" max="10248" width="9.265625" customWidth="1"/>
    <col min="10249" max="10249" width="6" customWidth="1"/>
    <col min="10250" max="10250" width="7.1328125" customWidth="1"/>
    <col min="10251" max="10256" width="6.3984375" customWidth="1"/>
    <col min="10257" max="10257" width="7.73046875" customWidth="1"/>
    <col min="10258" max="10258" width="6.3984375" customWidth="1"/>
    <col min="10259" max="10260" width="0" hidden="1" customWidth="1"/>
    <col min="10261" max="10261" width="6.3984375" customWidth="1"/>
    <col min="10262" max="10263" width="5.73046875" customWidth="1"/>
    <col min="10264" max="10271" width="0" hidden="1" customWidth="1"/>
    <col min="10272" max="10272" width="9.1328125" customWidth="1"/>
    <col min="10273" max="10274" width="0" hidden="1" customWidth="1"/>
    <col min="10497" max="10497" width="3.73046875" customWidth="1"/>
    <col min="10498" max="10499" width="4.73046875" customWidth="1"/>
    <col min="10500" max="10500" width="0" hidden="1" customWidth="1"/>
    <col min="10501" max="10501" width="14.1328125" customWidth="1"/>
    <col min="10502" max="10502" width="12.1328125" customWidth="1"/>
    <col min="10503" max="10503" width="8.1328125" customWidth="1"/>
    <col min="10504" max="10504" width="9.265625" customWidth="1"/>
    <col min="10505" max="10505" width="6" customWidth="1"/>
    <col min="10506" max="10506" width="7.1328125" customWidth="1"/>
    <col min="10507" max="10512" width="6.3984375" customWidth="1"/>
    <col min="10513" max="10513" width="7.73046875" customWidth="1"/>
    <col min="10514" max="10514" width="6.3984375" customWidth="1"/>
    <col min="10515" max="10516" width="0" hidden="1" customWidth="1"/>
    <col min="10517" max="10517" width="6.3984375" customWidth="1"/>
    <col min="10518" max="10519" width="5.73046875" customWidth="1"/>
    <col min="10520" max="10527" width="0" hidden="1" customWidth="1"/>
    <col min="10528" max="10528" width="9.1328125" customWidth="1"/>
    <col min="10529" max="10530" width="0" hidden="1" customWidth="1"/>
    <col min="10753" max="10753" width="3.73046875" customWidth="1"/>
    <col min="10754" max="10755" width="4.73046875" customWidth="1"/>
    <col min="10756" max="10756" width="0" hidden="1" customWidth="1"/>
    <col min="10757" max="10757" width="14.1328125" customWidth="1"/>
    <col min="10758" max="10758" width="12.1328125" customWidth="1"/>
    <col min="10759" max="10759" width="8.1328125" customWidth="1"/>
    <col min="10760" max="10760" width="9.265625" customWidth="1"/>
    <col min="10761" max="10761" width="6" customWidth="1"/>
    <col min="10762" max="10762" width="7.1328125" customWidth="1"/>
    <col min="10763" max="10768" width="6.3984375" customWidth="1"/>
    <col min="10769" max="10769" width="7.73046875" customWidth="1"/>
    <col min="10770" max="10770" width="6.3984375" customWidth="1"/>
    <col min="10771" max="10772" width="0" hidden="1" customWidth="1"/>
    <col min="10773" max="10773" width="6.3984375" customWidth="1"/>
    <col min="10774" max="10775" width="5.73046875" customWidth="1"/>
    <col min="10776" max="10783" width="0" hidden="1" customWidth="1"/>
    <col min="10784" max="10784" width="9.1328125" customWidth="1"/>
    <col min="10785" max="10786" width="0" hidden="1" customWidth="1"/>
    <col min="11009" max="11009" width="3.73046875" customWidth="1"/>
    <col min="11010" max="11011" width="4.73046875" customWidth="1"/>
    <col min="11012" max="11012" width="0" hidden="1" customWidth="1"/>
    <col min="11013" max="11013" width="14.1328125" customWidth="1"/>
    <col min="11014" max="11014" width="12.1328125" customWidth="1"/>
    <col min="11015" max="11015" width="8.1328125" customWidth="1"/>
    <col min="11016" max="11016" width="9.265625" customWidth="1"/>
    <col min="11017" max="11017" width="6" customWidth="1"/>
    <col min="11018" max="11018" width="7.1328125" customWidth="1"/>
    <col min="11019" max="11024" width="6.3984375" customWidth="1"/>
    <col min="11025" max="11025" width="7.73046875" customWidth="1"/>
    <col min="11026" max="11026" width="6.3984375" customWidth="1"/>
    <col min="11027" max="11028" width="0" hidden="1" customWidth="1"/>
    <col min="11029" max="11029" width="6.3984375" customWidth="1"/>
    <col min="11030" max="11031" width="5.73046875" customWidth="1"/>
    <col min="11032" max="11039" width="0" hidden="1" customWidth="1"/>
    <col min="11040" max="11040" width="9.1328125" customWidth="1"/>
    <col min="11041" max="11042" width="0" hidden="1" customWidth="1"/>
    <col min="11265" max="11265" width="3.73046875" customWidth="1"/>
    <col min="11266" max="11267" width="4.73046875" customWidth="1"/>
    <col min="11268" max="11268" width="0" hidden="1" customWidth="1"/>
    <col min="11269" max="11269" width="14.1328125" customWidth="1"/>
    <col min="11270" max="11270" width="12.1328125" customWidth="1"/>
    <col min="11271" max="11271" width="8.1328125" customWidth="1"/>
    <col min="11272" max="11272" width="9.265625" customWidth="1"/>
    <col min="11273" max="11273" width="6" customWidth="1"/>
    <col min="11274" max="11274" width="7.1328125" customWidth="1"/>
    <col min="11275" max="11280" width="6.3984375" customWidth="1"/>
    <col min="11281" max="11281" width="7.73046875" customWidth="1"/>
    <col min="11282" max="11282" width="6.3984375" customWidth="1"/>
    <col min="11283" max="11284" width="0" hidden="1" customWidth="1"/>
    <col min="11285" max="11285" width="6.3984375" customWidth="1"/>
    <col min="11286" max="11287" width="5.73046875" customWidth="1"/>
    <col min="11288" max="11295" width="0" hidden="1" customWidth="1"/>
    <col min="11296" max="11296" width="9.1328125" customWidth="1"/>
    <col min="11297" max="11298" width="0" hidden="1" customWidth="1"/>
    <col min="11521" max="11521" width="3.73046875" customWidth="1"/>
    <col min="11522" max="11523" width="4.73046875" customWidth="1"/>
    <col min="11524" max="11524" width="0" hidden="1" customWidth="1"/>
    <col min="11525" max="11525" width="14.1328125" customWidth="1"/>
    <col min="11526" max="11526" width="12.1328125" customWidth="1"/>
    <col min="11527" max="11527" width="8.1328125" customWidth="1"/>
    <col min="11528" max="11528" width="9.265625" customWidth="1"/>
    <col min="11529" max="11529" width="6" customWidth="1"/>
    <col min="11530" max="11530" width="7.1328125" customWidth="1"/>
    <col min="11531" max="11536" width="6.3984375" customWidth="1"/>
    <col min="11537" max="11537" width="7.73046875" customWidth="1"/>
    <col min="11538" max="11538" width="6.3984375" customWidth="1"/>
    <col min="11539" max="11540" width="0" hidden="1" customWidth="1"/>
    <col min="11541" max="11541" width="6.3984375" customWidth="1"/>
    <col min="11542" max="11543" width="5.73046875" customWidth="1"/>
    <col min="11544" max="11551" width="0" hidden="1" customWidth="1"/>
    <col min="11552" max="11552" width="9.1328125" customWidth="1"/>
    <col min="11553" max="11554" width="0" hidden="1" customWidth="1"/>
    <col min="11777" max="11777" width="3.73046875" customWidth="1"/>
    <col min="11778" max="11779" width="4.73046875" customWidth="1"/>
    <col min="11780" max="11780" width="0" hidden="1" customWidth="1"/>
    <col min="11781" max="11781" width="14.1328125" customWidth="1"/>
    <col min="11782" max="11782" width="12.1328125" customWidth="1"/>
    <col min="11783" max="11783" width="8.1328125" customWidth="1"/>
    <col min="11784" max="11784" width="9.265625" customWidth="1"/>
    <col min="11785" max="11785" width="6" customWidth="1"/>
    <col min="11786" max="11786" width="7.1328125" customWidth="1"/>
    <col min="11787" max="11792" width="6.3984375" customWidth="1"/>
    <col min="11793" max="11793" width="7.73046875" customWidth="1"/>
    <col min="11794" max="11794" width="6.3984375" customWidth="1"/>
    <col min="11795" max="11796" width="0" hidden="1" customWidth="1"/>
    <col min="11797" max="11797" width="6.3984375" customWidth="1"/>
    <col min="11798" max="11799" width="5.73046875" customWidth="1"/>
    <col min="11800" max="11807" width="0" hidden="1" customWidth="1"/>
    <col min="11808" max="11808" width="9.1328125" customWidth="1"/>
    <col min="11809" max="11810" width="0" hidden="1" customWidth="1"/>
    <col min="12033" max="12033" width="3.73046875" customWidth="1"/>
    <col min="12034" max="12035" width="4.73046875" customWidth="1"/>
    <col min="12036" max="12036" width="0" hidden="1" customWidth="1"/>
    <col min="12037" max="12037" width="14.1328125" customWidth="1"/>
    <col min="12038" max="12038" width="12.1328125" customWidth="1"/>
    <col min="12039" max="12039" width="8.1328125" customWidth="1"/>
    <col min="12040" max="12040" width="9.265625" customWidth="1"/>
    <col min="12041" max="12041" width="6" customWidth="1"/>
    <col min="12042" max="12042" width="7.1328125" customWidth="1"/>
    <col min="12043" max="12048" width="6.3984375" customWidth="1"/>
    <col min="12049" max="12049" width="7.73046875" customWidth="1"/>
    <col min="12050" max="12050" width="6.3984375" customWidth="1"/>
    <col min="12051" max="12052" width="0" hidden="1" customWidth="1"/>
    <col min="12053" max="12053" width="6.3984375" customWidth="1"/>
    <col min="12054" max="12055" width="5.73046875" customWidth="1"/>
    <col min="12056" max="12063" width="0" hidden="1" customWidth="1"/>
    <col min="12064" max="12064" width="9.1328125" customWidth="1"/>
    <col min="12065" max="12066" width="0" hidden="1" customWidth="1"/>
    <col min="12289" max="12289" width="3.73046875" customWidth="1"/>
    <col min="12290" max="12291" width="4.73046875" customWidth="1"/>
    <col min="12292" max="12292" width="0" hidden="1" customWidth="1"/>
    <col min="12293" max="12293" width="14.1328125" customWidth="1"/>
    <col min="12294" max="12294" width="12.1328125" customWidth="1"/>
    <col min="12295" max="12295" width="8.1328125" customWidth="1"/>
    <col min="12296" max="12296" width="9.265625" customWidth="1"/>
    <col min="12297" max="12297" width="6" customWidth="1"/>
    <col min="12298" max="12298" width="7.1328125" customWidth="1"/>
    <col min="12299" max="12304" width="6.3984375" customWidth="1"/>
    <col min="12305" max="12305" width="7.73046875" customWidth="1"/>
    <col min="12306" max="12306" width="6.3984375" customWidth="1"/>
    <col min="12307" max="12308" width="0" hidden="1" customWidth="1"/>
    <col min="12309" max="12309" width="6.3984375" customWidth="1"/>
    <col min="12310" max="12311" width="5.73046875" customWidth="1"/>
    <col min="12312" max="12319" width="0" hidden="1" customWidth="1"/>
    <col min="12320" max="12320" width="9.1328125" customWidth="1"/>
    <col min="12321" max="12322" width="0" hidden="1" customWidth="1"/>
    <col min="12545" max="12545" width="3.73046875" customWidth="1"/>
    <col min="12546" max="12547" width="4.73046875" customWidth="1"/>
    <col min="12548" max="12548" width="0" hidden="1" customWidth="1"/>
    <col min="12549" max="12549" width="14.1328125" customWidth="1"/>
    <col min="12550" max="12550" width="12.1328125" customWidth="1"/>
    <col min="12551" max="12551" width="8.1328125" customWidth="1"/>
    <col min="12552" max="12552" width="9.265625" customWidth="1"/>
    <col min="12553" max="12553" width="6" customWidth="1"/>
    <col min="12554" max="12554" width="7.1328125" customWidth="1"/>
    <col min="12555" max="12560" width="6.3984375" customWidth="1"/>
    <col min="12561" max="12561" width="7.73046875" customWidth="1"/>
    <col min="12562" max="12562" width="6.3984375" customWidth="1"/>
    <col min="12563" max="12564" width="0" hidden="1" customWidth="1"/>
    <col min="12565" max="12565" width="6.3984375" customWidth="1"/>
    <col min="12566" max="12567" width="5.73046875" customWidth="1"/>
    <col min="12568" max="12575" width="0" hidden="1" customWidth="1"/>
    <col min="12576" max="12576" width="9.1328125" customWidth="1"/>
    <col min="12577" max="12578" width="0" hidden="1" customWidth="1"/>
    <col min="12801" max="12801" width="3.73046875" customWidth="1"/>
    <col min="12802" max="12803" width="4.73046875" customWidth="1"/>
    <col min="12804" max="12804" width="0" hidden="1" customWidth="1"/>
    <col min="12805" max="12805" width="14.1328125" customWidth="1"/>
    <col min="12806" max="12806" width="12.1328125" customWidth="1"/>
    <col min="12807" max="12807" width="8.1328125" customWidth="1"/>
    <col min="12808" max="12808" width="9.265625" customWidth="1"/>
    <col min="12809" max="12809" width="6" customWidth="1"/>
    <col min="12810" max="12810" width="7.1328125" customWidth="1"/>
    <col min="12811" max="12816" width="6.3984375" customWidth="1"/>
    <col min="12817" max="12817" width="7.73046875" customWidth="1"/>
    <col min="12818" max="12818" width="6.3984375" customWidth="1"/>
    <col min="12819" max="12820" width="0" hidden="1" customWidth="1"/>
    <col min="12821" max="12821" width="6.3984375" customWidth="1"/>
    <col min="12822" max="12823" width="5.73046875" customWidth="1"/>
    <col min="12824" max="12831" width="0" hidden="1" customWidth="1"/>
    <col min="12832" max="12832" width="9.1328125" customWidth="1"/>
    <col min="12833" max="12834" width="0" hidden="1" customWidth="1"/>
    <col min="13057" max="13057" width="3.73046875" customWidth="1"/>
    <col min="13058" max="13059" width="4.73046875" customWidth="1"/>
    <col min="13060" max="13060" width="0" hidden="1" customWidth="1"/>
    <col min="13061" max="13061" width="14.1328125" customWidth="1"/>
    <col min="13062" max="13062" width="12.1328125" customWidth="1"/>
    <col min="13063" max="13063" width="8.1328125" customWidth="1"/>
    <col min="13064" max="13064" width="9.265625" customWidth="1"/>
    <col min="13065" max="13065" width="6" customWidth="1"/>
    <col min="13066" max="13066" width="7.1328125" customWidth="1"/>
    <col min="13067" max="13072" width="6.3984375" customWidth="1"/>
    <col min="13073" max="13073" width="7.73046875" customWidth="1"/>
    <col min="13074" max="13074" width="6.3984375" customWidth="1"/>
    <col min="13075" max="13076" width="0" hidden="1" customWidth="1"/>
    <col min="13077" max="13077" width="6.3984375" customWidth="1"/>
    <col min="13078" max="13079" width="5.73046875" customWidth="1"/>
    <col min="13080" max="13087" width="0" hidden="1" customWidth="1"/>
    <col min="13088" max="13088" width="9.1328125" customWidth="1"/>
    <col min="13089" max="13090" width="0" hidden="1" customWidth="1"/>
    <col min="13313" max="13313" width="3.73046875" customWidth="1"/>
    <col min="13314" max="13315" width="4.73046875" customWidth="1"/>
    <col min="13316" max="13316" width="0" hidden="1" customWidth="1"/>
    <col min="13317" max="13317" width="14.1328125" customWidth="1"/>
    <col min="13318" max="13318" width="12.1328125" customWidth="1"/>
    <col min="13319" max="13319" width="8.1328125" customWidth="1"/>
    <col min="13320" max="13320" width="9.265625" customWidth="1"/>
    <col min="13321" max="13321" width="6" customWidth="1"/>
    <col min="13322" max="13322" width="7.1328125" customWidth="1"/>
    <col min="13323" max="13328" width="6.3984375" customWidth="1"/>
    <col min="13329" max="13329" width="7.73046875" customWidth="1"/>
    <col min="13330" max="13330" width="6.3984375" customWidth="1"/>
    <col min="13331" max="13332" width="0" hidden="1" customWidth="1"/>
    <col min="13333" max="13333" width="6.3984375" customWidth="1"/>
    <col min="13334" max="13335" width="5.73046875" customWidth="1"/>
    <col min="13336" max="13343" width="0" hidden="1" customWidth="1"/>
    <col min="13344" max="13344" width="9.1328125" customWidth="1"/>
    <col min="13345" max="13346" width="0" hidden="1" customWidth="1"/>
    <col min="13569" max="13569" width="3.73046875" customWidth="1"/>
    <col min="13570" max="13571" width="4.73046875" customWidth="1"/>
    <col min="13572" max="13572" width="0" hidden="1" customWidth="1"/>
    <col min="13573" max="13573" width="14.1328125" customWidth="1"/>
    <col min="13574" max="13574" width="12.1328125" customWidth="1"/>
    <col min="13575" max="13575" width="8.1328125" customWidth="1"/>
    <col min="13576" max="13576" width="9.265625" customWidth="1"/>
    <col min="13577" max="13577" width="6" customWidth="1"/>
    <col min="13578" max="13578" width="7.1328125" customWidth="1"/>
    <col min="13579" max="13584" width="6.3984375" customWidth="1"/>
    <col min="13585" max="13585" width="7.73046875" customWidth="1"/>
    <col min="13586" max="13586" width="6.3984375" customWidth="1"/>
    <col min="13587" max="13588" width="0" hidden="1" customWidth="1"/>
    <col min="13589" max="13589" width="6.3984375" customWidth="1"/>
    <col min="13590" max="13591" width="5.73046875" customWidth="1"/>
    <col min="13592" max="13599" width="0" hidden="1" customWidth="1"/>
    <col min="13600" max="13600" width="9.1328125" customWidth="1"/>
    <col min="13601" max="13602" width="0" hidden="1" customWidth="1"/>
    <col min="13825" max="13825" width="3.73046875" customWidth="1"/>
    <col min="13826" max="13827" width="4.73046875" customWidth="1"/>
    <col min="13828" max="13828" width="0" hidden="1" customWidth="1"/>
    <col min="13829" max="13829" width="14.1328125" customWidth="1"/>
    <col min="13830" max="13830" width="12.1328125" customWidth="1"/>
    <col min="13831" max="13831" width="8.1328125" customWidth="1"/>
    <col min="13832" max="13832" width="9.265625" customWidth="1"/>
    <col min="13833" max="13833" width="6" customWidth="1"/>
    <col min="13834" max="13834" width="7.1328125" customWidth="1"/>
    <col min="13835" max="13840" width="6.3984375" customWidth="1"/>
    <col min="13841" max="13841" width="7.73046875" customWidth="1"/>
    <col min="13842" max="13842" width="6.3984375" customWidth="1"/>
    <col min="13843" max="13844" width="0" hidden="1" customWidth="1"/>
    <col min="13845" max="13845" width="6.3984375" customWidth="1"/>
    <col min="13846" max="13847" width="5.73046875" customWidth="1"/>
    <col min="13848" max="13855" width="0" hidden="1" customWidth="1"/>
    <col min="13856" max="13856" width="9.1328125" customWidth="1"/>
    <col min="13857" max="13858" width="0" hidden="1" customWidth="1"/>
    <col min="14081" max="14081" width="3.73046875" customWidth="1"/>
    <col min="14082" max="14083" width="4.73046875" customWidth="1"/>
    <col min="14084" max="14084" width="0" hidden="1" customWidth="1"/>
    <col min="14085" max="14085" width="14.1328125" customWidth="1"/>
    <col min="14086" max="14086" width="12.1328125" customWidth="1"/>
    <col min="14087" max="14087" width="8.1328125" customWidth="1"/>
    <col min="14088" max="14088" width="9.265625" customWidth="1"/>
    <col min="14089" max="14089" width="6" customWidth="1"/>
    <col min="14090" max="14090" width="7.1328125" customWidth="1"/>
    <col min="14091" max="14096" width="6.3984375" customWidth="1"/>
    <col min="14097" max="14097" width="7.73046875" customWidth="1"/>
    <col min="14098" max="14098" width="6.3984375" customWidth="1"/>
    <col min="14099" max="14100" width="0" hidden="1" customWidth="1"/>
    <col min="14101" max="14101" width="6.3984375" customWidth="1"/>
    <col min="14102" max="14103" width="5.73046875" customWidth="1"/>
    <col min="14104" max="14111" width="0" hidden="1" customWidth="1"/>
    <col min="14112" max="14112" width="9.1328125" customWidth="1"/>
    <col min="14113" max="14114" width="0" hidden="1" customWidth="1"/>
    <col min="14337" max="14337" width="3.73046875" customWidth="1"/>
    <col min="14338" max="14339" width="4.73046875" customWidth="1"/>
    <col min="14340" max="14340" width="0" hidden="1" customWidth="1"/>
    <col min="14341" max="14341" width="14.1328125" customWidth="1"/>
    <col min="14342" max="14342" width="12.1328125" customWidth="1"/>
    <col min="14343" max="14343" width="8.1328125" customWidth="1"/>
    <col min="14344" max="14344" width="9.265625" customWidth="1"/>
    <col min="14345" max="14345" width="6" customWidth="1"/>
    <col min="14346" max="14346" width="7.1328125" customWidth="1"/>
    <col min="14347" max="14352" width="6.3984375" customWidth="1"/>
    <col min="14353" max="14353" width="7.73046875" customWidth="1"/>
    <col min="14354" max="14354" width="6.3984375" customWidth="1"/>
    <col min="14355" max="14356" width="0" hidden="1" customWidth="1"/>
    <col min="14357" max="14357" width="6.3984375" customWidth="1"/>
    <col min="14358" max="14359" width="5.73046875" customWidth="1"/>
    <col min="14360" max="14367" width="0" hidden="1" customWidth="1"/>
    <col min="14368" max="14368" width="9.1328125" customWidth="1"/>
    <col min="14369" max="14370" width="0" hidden="1" customWidth="1"/>
    <col min="14593" max="14593" width="3.73046875" customWidth="1"/>
    <col min="14594" max="14595" width="4.73046875" customWidth="1"/>
    <col min="14596" max="14596" width="0" hidden="1" customWidth="1"/>
    <col min="14597" max="14597" width="14.1328125" customWidth="1"/>
    <col min="14598" max="14598" width="12.1328125" customWidth="1"/>
    <col min="14599" max="14599" width="8.1328125" customWidth="1"/>
    <col min="14600" max="14600" width="9.265625" customWidth="1"/>
    <col min="14601" max="14601" width="6" customWidth="1"/>
    <col min="14602" max="14602" width="7.1328125" customWidth="1"/>
    <col min="14603" max="14608" width="6.3984375" customWidth="1"/>
    <col min="14609" max="14609" width="7.73046875" customWidth="1"/>
    <col min="14610" max="14610" width="6.3984375" customWidth="1"/>
    <col min="14611" max="14612" width="0" hidden="1" customWidth="1"/>
    <col min="14613" max="14613" width="6.3984375" customWidth="1"/>
    <col min="14614" max="14615" width="5.73046875" customWidth="1"/>
    <col min="14616" max="14623" width="0" hidden="1" customWidth="1"/>
    <col min="14624" max="14624" width="9.1328125" customWidth="1"/>
    <col min="14625" max="14626" width="0" hidden="1" customWidth="1"/>
    <col min="14849" max="14849" width="3.73046875" customWidth="1"/>
    <col min="14850" max="14851" width="4.73046875" customWidth="1"/>
    <col min="14852" max="14852" width="0" hidden="1" customWidth="1"/>
    <col min="14853" max="14853" width="14.1328125" customWidth="1"/>
    <col min="14854" max="14854" width="12.1328125" customWidth="1"/>
    <col min="14855" max="14855" width="8.1328125" customWidth="1"/>
    <col min="14856" max="14856" width="9.265625" customWidth="1"/>
    <col min="14857" max="14857" width="6" customWidth="1"/>
    <col min="14858" max="14858" width="7.1328125" customWidth="1"/>
    <col min="14859" max="14864" width="6.3984375" customWidth="1"/>
    <col min="14865" max="14865" width="7.73046875" customWidth="1"/>
    <col min="14866" max="14866" width="6.3984375" customWidth="1"/>
    <col min="14867" max="14868" width="0" hidden="1" customWidth="1"/>
    <col min="14869" max="14869" width="6.3984375" customWidth="1"/>
    <col min="14870" max="14871" width="5.73046875" customWidth="1"/>
    <col min="14872" max="14879" width="0" hidden="1" customWidth="1"/>
    <col min="14880" max="14880" width="9.1328125" customWidth="1"/>
    <col min="14881" max="14882" width="0" hidden="1" customWidth="1"/>
    <col min="15105" max="15105" width="3.73046875" customWidth="1"/>
    <col min="15106" max="15107" width="4.73046875" customWidth="1"/>
    <col min="15108" max="15108" width="0" hidden="1" customWidth="1"/>
    <col min="15109" max="15109" width="14.1328125" customWidth="1"/>
    <col min="15110" max="15110" width="12.1328125" customWidth="1"/>
    <col min="15111" max="15111" width="8.1328125" customWidth="1"/>
    <col min="15112" max="15112" width="9.265625" customWidth="1"/>
    <col min="15113" max="15113" width="6" customWidth="1"/>
    <col min="15114" max="15114" width="7.1328125" customWidth="1"/>
    <col min="15115" max="15120" width="6.3984375" customWidth="1"/>
    <col min="15121" max="15121" width="7.73046875" customWidth="1"/>
    <col min="15122" max="15122" width="6.3984375" customWidth="1"/>
    <col min="15123" max="15124" width="0" hidden="1" customWidth="1"/>
    <col min="15125" max="15125" width="6.3984375" customWidth="1"/>
    <col min="15126" max="15127" width="5.73046875" customWidth="1"/>
    <col min="15128" max="15135" width="0" hidden="1" customWidth="1"/>
    <col min="15136" max="15136" width="9.1328125" customWidth="1"/>
    <col min="15137" max="15138" width="0" hidden="1" customWidth="1"/>
    <col min="15361" max="15361" width="3.73046875" customWidth="1"/>
    <col min="15362" max="15363" width="4.73046875" customWidth="1"/>
    <col min="15364" max="15364" width="0" hidden="1" customWidth="1"/>
    <col min="15365" max="15365" width="14.1328125" customWidth="1"/>
    <col min="15366" max="15366" width="12.1328125" customWidth="1"/>
    <col min="15367" max="15367" width="8.1328125" customWidth="1"/>
    <col min="15368" max="15368" width="9.265625" customWidth="1"/>
    <col min="15369" max="15369" width="6" customWidth="1"/>
    <col min="15370" max="15370" width="7.1328125" customWidth="1"/>
    <col min="15371" max="15376" width="6.3984375" customWidth="1"/>
    <col min="15377" max="15377" width="7.73046875" customWidth="1"/>
    <col min="15378" max="15378" width="6.3984375" customWidth="1"/>
    <col min="15379" max="15380" width="0" hidden="1" customWidth="1"/>
    <col min="15381" max="15381" width="6.3984375" customWidth="1"/>
    <col min="15382" max="15383" width="5.73046875" customWidth="1"/>
    <col min="15384" max="15391" width="0" hidden="1" customWidth="1"/>
    <col min="15392" max="15392" width="9.1328125" customWidth="1"/>
    <col min="15393" max="15394" width="0" hidden="1" customWidth="1"/>
    <col min="15617" max="15617" width="3.73046875" customWidth="1"/>
    <col min="15618" max="15619" width="4.73046875" customWidth="1"/>
    <col min="15620" max="15620" width="0" hidden="1" customWidth="1"/>
    <col min="15621" max="15621" width="14.1328125" customWidth="1"/>
    <col min="15622" max="15622" width="12.1328125" customWidth="1"/>
    <col min="15623" max="15623" width="8.1328125" customWidth="1"/>
    <col min="15624" max="15624" width="9.265625" customWidth="1"/>
    <col min="15625" max="15625" width="6" customWidth="1"/>
    <col min="15626" max="15626" width="7.1328125" customWidth="1"/>
    <col min="15627" max="15632" width="6.3984375" customWidth="1"/>
    <col min="15633" max="15633" width="7.73046875" customWidth="1"/>
    <col min="15634" max="15634" width="6.3984375" customWidth="1"/>
    <col min="15635" max="15636" width="0" hidden="1" customWidth="1"/>
    <col min="15637" max="15637" width="6.3984375" customWidth="1"/>
    <col min="15638" max="15639" width="5.73046875" customWidth="1"/>
    <col min="15640" max="15647" width="0" hidden="1" customWidth="1"/>
    <col min="15648" max="15648" width="9.1328125" customWidth="1"/>
    <col min="15649" max="15650" width="0" hidden="1" customWidth="1"/>
    <col min="15873" max="15873" width="3.73046875" customWidth="1"/>
    <col min="15874" max="15875" width="4.73046875" customWidth="1"/>
    <col min="15876" max="15876" width="0" hidden="1" customWidth="1"/>
    <col min="15877" max="15877" width="14.1328125" customWidth="1"/>
    <col min="15878" max="15878" width="12.1328125" customWidth="1"/>
    <col min="15879" max="15879" width="8.1328125" customWidth="1"/>
    <col min="15880" max="15880" width="9.265625" customWidth="1"/>
    <col min="15881" max="15881" width="6" customWidth="1"/>
    <col min="15882" max="15882" width="7.1328125" customWidth="1"/>
    <col min="15883" max="15888" width="6.3984375" customWidth="1"/>
    <col min="15889" max="15889" width="7.73046875" customWidth="1"/>
    <col min="15890" max="15890" width="6.3984375" customWidth="1"/>
    <col min="15891" max="15892" width="0" hidden="1" customWidth="1"/>
    <col min="15893" max="15893" width="6.3984375" customWidth="1"/>
    <col min="15894" max="15895" width="5.73046875" customWidth="1"/>
    <col min="15896" max="15903" width="0" hidden="1" customWidth="1"/>
    <col min="15904" max="15904" width="9.1328125" customWidth="1"/>
    <col min="15905" max="15906" width="0" hidden="1" customWidth="1"/>
    <col min="16129" max="16129" width="3.73046875" customWidth="1"/>
    <col min="16130" max="16131" width="4.73046875" customWidth="1"/>
    <col min="16132" max="16132" width="0" hidden="1" customWidth="1"/>
    <col min="16133" max="16133" width="14.1328125" customWidth="1"/>
    <col min="16134" max="16134" width="12.1328125" customWidth="1"/>
    <col min="16135" max="16135" width="8.1328125" customWidth="1"/>
    <col min="16136" max="16136" width="9.265625" customWidth="1"/>
    <col min="16137" max="16137" width="6" customWidth="1"/>
    <col min="16138" max="16138" width="7.1328125" customWidth="1"/>
    <col min="16139" max="16144" width="6.3984375" customWidth="1"/>
    <col min="16145" max="16145" width="7.73046875" customWidth="1"/>
    <col min="16146" max="16146" width="6.3984375" customWidth="1"/>
    <col min="16147" max="16148" width="0" hidden="1" customWidth="1"/>
    <col min="16149" max="16149" width="6.3984375" customWidth="1"/>
    <col min="16150" max="16151" width="5.73046875" customWidth="1"/>
    <col min="16152" max="16159" width="0" hidden="1" customWidth="1"/>
    <col min="16160" max="16160" width="9.1328125" customWidth="1"/>
    <col min="16161" max="16162" width="0" hidden="1" customWidth="1"/>
  </cols>
  <sheetData>
    <row r="1" spans="1:37" hidden="1">
      <c r="A1" t="s">
        <v>598</v>
      </c>
      <c r="B1" s="4" t="s">
        <v>599</v>
      </c>
      <c r="C1" s="4" t="s">
        <v>600</v>
      </c>
      <c r="D1" s="4" t="s">
        <v>601</v>
      </c>
      <c r="E1" s="4" t="s">
        <v>602</v>
      </c>
      <c r="F1" s="4" t="s">
        <v>603</v>
      </c>
      <c r="G1" s="4" t="s">
        <v>582</v>
      </c>
      <c r="H1" s="4" t="s">
        <v>175</v>
      </c>
      <c r="I1" s="4" t="s">
        <v>39</v>
      </c>
      <c r="J1" s="4" t="s">
        <v>604</v>
      </c>
      <c r="K1" s="4" t="s">
        <v>605</v>
      </c>
      <c r="L1" s="4" t="s">
        <v>606</v>
      </c>
      <c r="AB1" s="3" t="s">
        <v>607</v>
      </c>
      <c r="AC1" s="3" t="s">
        <v>608</v>
      </c>
    </row>
    <row r="2" spans="1:37" s="13" customFormat="1" ht="30.4">
      <c r="B2" s="131" t="s">
        <v>720</v>
      </c>
      <c r="C2" s="10"/>
      <c r="D2" s="10"/>
      <c r="E2" s="11"/>
      <c r="F2" s="16"/>
      <c r="G2" s="17" t="str">
        <f>Címlap!B3</f>
        <v>27. Herend Cup</v>
      </c>
      <c r="H2" s="20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9" t="s">
        <v>597</v>
      </c>
      <c r="V2" s="12"/>
      <c r="W2" s="12"/>
      <c r="Y2" s="14"/>
      <c r="Z2" s="10"/>
      <c r="AB2" s="15"/>
      <c r="AC2" s="28" t="s">
        <v>38</v>
      </c>
      <c r="AD2" s="137"/>
      <c r="AE2" s="27"/>
      <c r="AF2" s="27"/>
      <c r="AG2" s="27" t="s">
        <v>39</v>
      </c>
      <c r="AH2" s="137" t="b">
        <v>1</v>
      </c>
      <c r="AI2" s="29"/>
      <c r="AJ2" s="29"/>
    </row>
    <row r="3" spans="1:37" ht="15" customHeight="1" thickBot="1">
      <c r="A3" s="39"/>
      <c r="B3" s="40"/>
      <c r="C3" s="40"/>
      <c r="D3" s="41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42"/>
      <c r="Q3" s="39"/>
      <c r="R3" s="39"/>
      <c r="S3" s="39"/>
      <c r="T3" s="39"/>
      <c r="U3" s="43"/>
      <c r="V3" s="44"/>
      <c r="W3" s="44"/>
      <c r="X3" s="44"/>
      <c r="Y3" s="45"/>
      <c r="Z3" s="41"/>
      <c r="AA3" s="44"/>
      <c r="AB3" s="46"/>
      <c r="AC3" s="46"/>
      <c r="AD3" s="41"/>
      <c r="AE3" s="41"/>
      <c r="AF3" s="41"/>
      <c r="AG3" s="41"/>
      <c r="AH3" s="47"/>
      <c r="AI3" s="39"/>
      <c r="AJ3" s="39"/>
    </row>
    <row r="4" spans="1:37" s="7" customFormat="1" ht="13.5" customHeight="1" thickTop="1" thickBot="1">
      <c r="A4" s="244" t="s">
        <v>596</v>
      </c>
      <c r="B4" s="263" t="s">
        <v>580</v>
      </c>
      <c r="C4" s="264"/>
      <c r="D4" s="265" t="s">
        <v>581</v>
      </c>
      <c r="E4" s="267" t="s">
        <v>17</v>
      </c>
      <c r="F4" s="255" t="s">
        <v>18</v>
      </c>
      <c r="G4" s="217"/>
      <c r="H4" s="255" t="s">
        <v>35</v>
      </c>
      <c r="I4" s="255" t="s">
        <v>583</v>
      </c>
      <c r="J4" s="253" t="s">
        <v>584</v>
      </c>
      <c r="K4" s="255" t="s">
        <v>585</v>
      </c>
      <c r="L4" s="255" t="s">
        <v>377</v>
      </c>
      <c r="M4" s="255" t="s">
        <v>586</v>
      </c>
      <c r="N4" s="269" t="s">
        <v>587</v>
      </c>
      <c r="O4" s="270"/>
      <c r="P4" s="270"/>
      <c r="Q4" s="270"/>
      <c r="R4" s="270"/>
      <c r="S4" s="270"/>
      <c r="T4" s="271"/>
      <c r="U4" s="261" t="s">
        <v>589</v>
      </c>
      <c r="V4" s="253" t="s">
        <v>10</v>
      </c>
      <c r="W4" s="255" t="s">
        <v>11</v>
      </c>
      <c r="X4" s="257" t="s">
        <v>12</v>
      </c>
      <c r="Y4" s="251" t="s">
        <v>588</v>
      </c>
      <c r="Z4" s="251" t="s">
        <v>22</v>
      </c>
      <c r="AA4" s="249" t="s">
        <v>9</v>
      </c>
      <c r="AB4" s="50"/>
      <c r="AC4" s="51" t="s">
        <v>34</v>
      </c>
      <c r="AD4" s="48">
        <f>+COUNTIF(U7:U101,"&gt;0")</f>
        <v>7</v>
      </c>
      <c r="AE4" s="48"/>
      <c r="AF4" s="48"/>
      <c r="AG4" s="48">
        <f>ROUNDUP(AD4/2,0)</f>
        <v>4</v>
      </c>
      <c r="AH4" s="52"/>
      <c r="AI4" s="48"/>
      <c r="AJ4" s="48"/>
      <c r="AK4" s="7" t="s">
        <v>650</v>
      </c>
    </row>
    <row r="5" spans="1:37" s="7" customFormat="1" ht="27" customHeight="1" thickTop="1">
      <c r="A5" s="245"/>
      <c r="B5" s="53" t="s">
        <v>13</v>
      </c>
      <c r="C5" s="54" t="s">
        <v>14</v>
      </c>
      <c r="D5" s="266"/>
      <c r="E5" s="268"/>
      <c r="F5" s="256"/>
      <c r="G5" s="218" t="s">
        <v>582</v>
      </c>
      <c r="H5" s="256"/>
      <c r="I5" s="256"/>
      <c r="J5" s="254"/>
      <c r="K5" s="256"/>
      <c r="L5" s="256"/>
      <c r="M5" s="256"/>
      <c r="N5" s="56">
        <v>1</v>
      </c>
      <c r="O5" s="57">
        <v>2</v>
      </c>
      <c r="P5" s="57">
        <v>3</v>
      </c>
      <c r="Q5" s="57">
        <v>4</v>
      </c>
      <c r="R5" s="58">
        <v>5</v>
      </c>
      <c r="S5" s="57">
        <v>6</v>
      </c>
      <c r="T5" s="59">
        <v>7</v>
      </c>
      <c r="U5" s="262"/>
      <c r="V5" s="254"/>
      <c r="W5" s="256"/>
      <c r="X5" s="258"/>
      <c r="Y5" s="252"/>
      <c r="Z5" s="252"/>
      <c r="AA5" s="250"/>
      <c r="AB5" s="50"/>
      <c r="AC5" s="50"/>
      <c r="AD5" s="247" t="s">
        <v>24</v>
      </c>
      <c r="AE5" s="247" t="s">
        <v>36</v>
      </c>
      <c r="AF5" s="219"/>
      <c r="AG5" s="219" t="s">
        <v>25</v>
      </c>
      <c r="AH5" s="259" t="s">
        <v>9</v>
      </c>
      <c r="AI5" s="48"/>
      <c r="AJ5" s="247" t="s">
        <v>37</v>
      </c>
    </row>
    <row r="6" spans="1:37" s="7" customFormat="1" ht="14.25" customHeight="1" thickBot="1">
      <c r="A6" s="246"/>
      <c r="B6" s="61"/>
      <c r="C6" s="62"/>
      <c r="D6" s="63"/>
      <c r="E6" s="63"/>
      <c r="F6" s="64"/>
      <c r="G6" s="64"/>
      <c r="H6" s="65" t="s">
        <v>590</v>
      </c>
      <c r="I6" s="66"/>
      <c r="J6" s="67"/>
      <c r="K6" s="67"/>
      <c r="L6" s="67"/>
      <c r="M6" s="67"/>
      <c r="N6" s="126">
        <v>240</v>
      </c>
      <c r="O6" s="127">
        <v>120</v>
      </c>
      <c r="P6" s="127">
        <v>120</v>
      </c>
      <c r="Q6" s="127">
        <v>120</v>
      </c>
      <c r="R6" s="128">
        <v>120</v>
      </c>
      <c r="S6" s="129"/>
      <c r="T6" s="130"/>
      <c r="U6" s="111">
        <f t="shared" ref="U6:U22" si="0">SUM(N6:T6)</f>
        <v>720</v>
      </c>
      <c r="V6" s="127"/>
      <c r="W6" s="129"/>
      <c r="X6" s="128"/>
      <c r="Y6" s="68">
        <f t="shared" ref="Y6:Y21" si="1">+U6+V6+W6+X6</f>
        <v>720</v>
      </c>
      <c r="Z6" s="69"/>
      <c r="AA6" s="70" t="s">
        <v>15</v>
      </c>
      <c r="AB6" s="50"/>
      <c r="AC6" s="50"/>
      <c r="AD6" s="248"/>
      <c r="AE6" s="248"/>
      <c r="AF6" s="220">
        <f>+COUNTIF(N6:T6,"&gt;0")</f>
        <v>5</v>
      </c>
      <c r="AG6" s="220"/>
      <c r="AH6" s="260"/>
      <c r="AI6" s="48"/>
      <c r="AJ6" s="248"/>
    </row>
    <row r="7" spans="1:37" ht="15" customHeight="1">
      <c r="A7" s="190"/>
      <c r="B7" s="142">
        <f t="shared" ref="B7:B21" si="2">+IF(Y7&gt;0,_xlfn.RANK.EQ(Y7,$Y$7:$Y$101),"")</f>
        <v>1</v>
      </c>
      <c r="C7" s="143">
        <f t="shared" ref="C7:C21" si="3">IF(H7="J",_xlfn.RANK.EQ(AJ7,$AJ$7:$AJ$101),"")</f>
        <v>1</v>
      </c>
      <c r="D7" s="144" t="s">
        <v>576</v>
      </c>
      <c r="E7" s="145" t="s">
        <v>250</v>
      </c>
      <c r="F7" s="146" t="s">
        <v>169</v>
      </c>
      <c r="G7" s="147" t="str">
        <f t="shared" ref="G7:G21" si="4">UPPER(E7)&amp;" "&amp;F7</f>
        <v>PÉK Vilmos</v>
      </c>
      <c r="H7" s="148" t="str">
        <f>+IF(YEAR(Címlap!$B$5)-M7&gt;18,"","J")</f>
        <v>J</v>
      </c>
      <c r="I7" s="112" t="s">
        <v>173</v>
      </c>
      <c r="J7" s="113" t="s">
        <v>16</v>
      </c>
      <c r="K7" s="175" t="s">
        <v>358</v>
      </c>
      <c r="L7" s="112">
        <v>108609</v>
      </c>
      <c r="M7" s="114">
        <v>2005</v>
      </c>
      <c r="N7" s="115">
        <v>232</v>
      </c>
      <c r="O7" s="116">
        <v>120</v>
      </c>
      <c r="P7" s="116">
        <v>114</v>
      </c>
      <c r="Q7" s="116">
        <v>120</v>
      </c>
      <c r="R7" s="117">
        <v>120</v>
      </c>
      <c r="S7" s="116"/>
      <c r="T7" s="118"/>
      <c r="U7" s="149">
        <f t="shared" ref="U7:U21" si="5">SUM(N7:T7)</f>
        <v>706</v>
      </c>
      <c r="V7" s="122"/>
      <c r="W7" s="123"/>
      <c r="X7" s="124"/>
      <c r="Y7" s="150">
        <f t="shared" si="1"/>
        <v>706</v>
      </c>
      <c r="Z7" s="151" t="e">
        <f>IF(AND($AD$4=1,AF7=0),Segédlet!$B$7,+AD7+AG7)</f>
        <v>#N/A</v>
      </c>
      <c r="AA7" s="152">
        <f t="shared" ref="AA7:AA21" si="6">+U7/IF($U$6&gt;450,$U$6,450)</f>
        <v>0.98055555555555551</v>
      </c>
      <c r="AB7" s="50" t="str">
        <f t="shared" ref="AB7:AB21" si="7">$B$2</f>
        <v>F1H jun.</v>
      </c>
      <c r="AC7" s="50" t="s">
        <v>609</v>
      </c>
      <c r="AD7" s="41">
        <f>+IF(AND(OR(B7&lt;=$AG$4,U7=$U$6),B7&lt;15),ROUNDUP(AVERAGEIFS(Segédlet!$B$6:$B$19,Segédlet!$A$6:$A$19,"&gt;="&amp;$B7,Segédlet!$A$6:$A$19,"&lt;"&amp;($B7+$AE7)),0),0)</f>
        <v>25</v>
      </c>
      <c r="AE7" s="41">
        <f t="shared" ref="AE7:AE21" si="8">+COUNTIF($B$7:$B$101,B7)</f>
        <v>1</v>
      </c>
      <c r="AF7" s="41">
        <f>+IF(AND(COUNTIF(N7:T7,"&gt;0")=$AF$6,U7&gt;=0.7*$U$6),1,0)</f>
        <v>1</v>
      </c>
      <c r="AG7" s="41" t="e">
        <f>+IF(AD7&gt;0,INT(($AD$4-B7)/VLOOKUP($B$2,Segédlet!$A$23:$B$29,2,FALSE)),0)</f>
        <v>#N/A</v>
      </c>
      <c r="AH7" s="47">
        <f t="shared" ref="AH7:AH21" si="9">IF($U7=0,"",$AA7)</f>
        <v>0.98055555555555551</v>
      </c>
      <c r="AI7" s="39"/>
      <c r="AJ7" s="39">
        <f t="shared" ref="AJ7:AJ21" si="10">+IF(H7="J",Y7,0)</f>
        <v>706</v>
      </c>
      <c r="AK7" s="209">
        <f t="shared" ref="AK7:AK21" si="11">U7/$U$6</f>
        <v>0.98055555555555551</v>
      </c>
    </row>
    <row r="8" spans="1:37" ht="15" customHeight="1">
      <c r="A8" s="191"/>
      <c r="B8" s="153">
        <f t="shared" si="2"/>
        <v>2</v>
      </c>
      <c r="C8" s="154">
        <f t="shared" si="3"/>
        <v>2</v>
      </c>
      <c r="D8" s="144" t="s">
        <v>572</v>
      </c>
      <c r="E8" s="145" t="s">
        <v>552</v>
      </c>
      <c r="F8" s="146" t="s">
        <v>242</v>
      </c>
      <c r="G8" s="147" t="str">
        <f t="shared" si="4"/>
        <v>MÁTICS Dániel</v>
      </c>
      <c r="H8" s="148" t="str">
        <f>+IF(YEAR(Címlap!$B$5)-M8&gt;18,"","J")</f>
        <v>J</v>
      </c>
      <c r="I8" s="112" t="s">
        <v>172</v>
      </c>
      <c r="J8" s="113" t="s">
        <v>16</v>
      </c>
      <c r="K8" s="176" t="s">
        <v>561</v>
      </c>
      <c r="L8" s="119">
        <v>92492</v>
      </c>
      <c r="M8" s="114">
        <v>2002</v>
      </c>
      <c r="N8" s="120">
        <v>171</v>
      </c>
      <c r="O8" s="116">
        <v>64</v>
      </c>
      <c r="P8" s="116">
        <v>76</v>
      </c>
      <c r="Q8" s="116">
        <v>104</v>
      </c>
      <c r="R8" s="117">
        <v>120</v>
      </c>
      <c r="S8" s="116"/>
      <c r="T8" s="118"/>
      <c r="U8" s="149">
        <f t="shared" si="5"/>
        <v>535</v>
      </c>
      <c r="V8" s="123"/>
      <c r="W8" s="123"/>
      <c r="X8" s="124"/>
      <c r="Y8" s="150">
        <f t="shared" si="1"/>
        <v>535</v>
      </c>
      <c r="Z8" s="155" t="e">
        <f t="shared" ref="Z8:Z21" si="12">+AD8+AG8</f>
        <v>#N/A</v>
      </c>
      <c r="AA8" s="152">
        <f t="shared" si="6"/>
        <v>0.74305555555555558</v>
      </c>
      <c r="AB8" s="50" t="str">
        <f t="shared" si="7"/>
        <v>F1H jun.</v>
      </c>
      <c r="AC8" s="50" t="s">
        <v>609</v>
      </c>
      <c r="AD8" s="41">
        <f>+IF(AND(OR(B8&lt;=$AG$4,U8=$U$6),B8&lt;15),ROUNDUP(AVERAGEIFS(Segédlet!$B$6:$B$19,Segédlet!$A$6:$A$19,"&gt;="&amp;$B8,Segédlet!$A$6:$A$19,"&lt;"&amp;($B8+$AE8)),0),0)</f>
        <v>20</v>
      </c>
      <c r="AE8" s="41">
        <f t="shared" si="8"/>
        <v>1</v>
      </c>
      <c r="AF8" s="41"/>
      <c r="AG8" s="41" t="e">
        <f>+IF(AD8&gt;0,INT(($AD$4-B8)/VLOOKUP($B$2,Segédlet!$A$23:$B$29,2,FALSE)),0)</f>
        <v>#N/A</v>
      </c>
      <c r="AH8" s="47">
        <f t="shared" si="9"/>
        <v>0.74305555555555558</v>
      </c>
      <c r="AI8" s="39"/>
      <c r="AJ8" s="39">
        <f t="shared" si="10"/>
        <v>535</v>
      </c>
      <c r="AK8" s="209">
        <f t="shared" si="11"/>
        <v>0.74305555555555558</v>
      </c>
    </row>
    <row r="9" spans="1:37" ht="15" customHeight="1">
      <c r="A9" s="191"/>
      <c r="B9" s="153">
        <f t="shared" si="2"/>
        <v>3</v>
      </c>
      <c r="C9" s="154">
        <f t="shared" si="3"/>
        <v>3</v>
      </c>
      <c r="D9" s="144" t="s">
        <v>575</v>
      </c>
      <c r="E9" s="145" t="s">
        <v>249</v>
      </c>
      <c r="F9" s="146" t="s">
        <v>165</v>
      </c>
      <c r="G9" s="147" t="str">
        <f t="shared" si="4"/>
        <v>KERNER Martin Benedek</v>
      </c>
      <c r="H9" s="148" t="str">
        <f>+IF(YEAR(Címlap!$B$5)-M9&gt;18,"","J")</f>
        <v>J</v>
      </c>
      <c r="I9" s="112" t="s">
        <v>173</v>
      </c>
      <c r="J9" s="113" t="s">
        <v>16</v>
      </c>
      <c r="K9" s="179" t="s">
        <v>113</v>
      </c>
      <c r="L9" s="165">
        <v>92488</v>
      </c>
      <c r="M9" s="114">
        <v>2001</v>
      </c>
      <c r="N9" s="120">
        <v>94</v>
      </c>
      <c r="O9" s="116">
        <v>120</v>
      </c>
      <c r="P9" s="116">
        <v>120</v>
      </c>
      <c r="Q9" s="116">
        <v>74</v>
      </c>
      <c r="R9" s="117">
        <v>97</v>
      </c>
      <c r="S9" s="116"/>
      <c r="T9" s="118"/>
      <c r="U9" s="149">
        <f t="shared" si="5"/>
        <v>505</v>
      </c>
      <c r="V9" s="170"/>
      <c r="W9" s="123"/>
      <c r="X9" s="124"/>
      <c r="Y9" s="150">
        <f t="shared" si="1"/>
        <v>505</v>
      </c>
      <c r="Z9" s="155" t="e">
        <f t="shared" si="12"/>
        <v>#N/A</v>
      </c>
      <c r="AA9" s="152">
        <f t="shared" si="6"/>
        <v>0.70138888888888884</v>
      </c>
      <c r="AB9" s="50" t="str">
        <f t="shared" si="7"/>
        <v>F1H jun.</v>
      </c>
      <c r="AC9" s="50" t="s">
        <v>609</v>
      </c>
      <c r="AD9" s="41">
        <f>+IF(AND(OR(B9&lt;=$AG$4,U9=$U$6),B9&lt;15),ROUNDUP(AVERAGEIFS(Segédlet!$B$6:$B$19,Segédlet!$A$6:$A$19,"&gt;="&amp;$B9,Segédlet!$A$6:$A$19,"&lt;"&amp;($B9+$AE9)),0),0)</f>
        <v>15</v>
      </c>
      <c r="AE9" s="41">
        <f t="shared" si="8"/>
        <v>1</v>
      </c>
      <c r="AF9" s="41"/>
      <c r="AG9" s="41" t="e">
        <f>+IF(AD9&gt;0,INT(($AD$4-B9)/VLOOKUP($B$2,Segédlet!$A$23:$B$29,2,FALSE)),0)</f>
        <v>#N/A</v>
      </c>
      <c r="AH9" s="47">
        <f t="shared" si="9"/>
        <v>0.70138888888888884</v>
      </c>
      <c r="AI9" s="39"/>
      <c r="AJ9" s="39">
        <f t="shared" si="10"/>
        <v>505</v>
      </c>
      <c r="AK9" s="209">
        <f t="shared" si="11"/>
        <v>0.70138888888888884</v>
      </c>
    </row>
    <row r="10" spans="1:37" ht="15" customHeight="1">
      <c r="A10" s="191"/>
      <c r="B10" s="153">
        <f t="shared" si="2"/>
        <v>4</v>
      </c>
      <c r="C10" s="154">
        <f t="shared" si="3"/>
        <v>4</v>
      </c>
      <c r="D10" s="144" t="s">
        <v>153</v>
      </c>
      <c r="E10" s="145" t="s">
        <v>559</v>
      </c>
      <c r="F10" s="146" t="s">
        <v>164</v>
      </c>
      <c r="G10" s="147" t="str">
        <f t="shared" si="4"/>
        <v>FÜRJES Gergely</v>
      </c>
      <c r="H10" s="148" t="str">
        <f>+IF(YEAR(Címlap!$B$5)-M10&gt;18,"","J")</f>
        <v>J</v>
      </c>
      <c r="I10" s="112" t="s">
        <v>173</v>
      </c>
      <c r="J10" s="113" t="s">
        <v>16</v>
      </c>
      <c r="K10" s="176" t="s">
        <v>569</v>
      </c>
      <c r="L10" s="119" t="s">
        <v>609</v>
      </c>
      <c r="M10" s="114">
        <v>2002</v>
      </c>
      <c r="N10" s="120">
        <v>104</v>
      </c>
      <c r="O10" s="116">
        <v>120</v>
      </c>
      <c r="P10" s="116">
        <v>100</v>
      </c>
      <c r="Q10" s="116">
        <v>50</v>
      </c>
      <c r="R10" s="117">
        <v>120</v>
      </c>
      <c r="S10" s="116"/>
      <c r="T10" s="118"/>
      <c r="U10" s="149">
        <f t="shared" si="5"/>
        <v>494</v>
      </c>
      <c r="V10" s="123"/>
      <c r="W10" s="123"/>
      <c r="X10" s="124"/>
      <c r="Y10" s="150">
        <f t="shared" si="1"/>
        <v>494</v>
      </c>
      <c r="Z10" s="155" t="e">
        <f t="shared" si="12"/>
        <v>#N/A</v>
      </c>
      <c r="AA10" s="152">
        <f t="shared" si="6"/>
        <v>0.68611111111111112</v>
      </c>
      <c r="AB10" s="50" t="str">
        <f t="shared" si="7"/>
        <v>F1H jun.</v>
      </c>
      <c r="AC10" s="50" t="s">
        <v>609</v>
      </c>
      <c r="AD10" s="41">
        <f>+IF(AND(OR(B10&lt;=$AG$4,U10=$U$6),B10&lt;15),ROUNDUP(AVERAGEIFS(Segédlet!$B$6:$B$19,Segédlet!$A$6:$A$19,"&gt;="&amp;$B10,Segédlet!$A$6:$A$19,"&lt;"&amp;($B10+$AE10)),0),0)</f>
        <v>12</v>
      </c>
      <c r="AE10" s="41">
        <f t="shared" si="8"/>
        <v>1</v>
      </c>
      <c r="AF10" s="41"/>
      <c r="AG10" s="41" t="e">
        <f>+IF(AD10&gt;0,INT(($AD$4-B10)/VLOOKUP($B$2,Segédlet!$A$23:$B$29,2,FALSE)),0)</f>
        <v>#N/A</v>
      </c>
      <c r="AH10" s="47">
        <f t="shared" si="9"/>
        <v>0.68611111111111112</v>
      </c>
      <c r="AI10" s="39"/>
      <c r="AJ10" s="39">
        <f t="shared" si="10"/>
        <v>494</v>
      </c>
      <c r="AK10" s="209">
        <f t="shared" si="11"/>
        <v>0.68611111111111112</v>
      </c>
    </row>
    <row r="11" spans="1:37" ht="15" customHeight="1">
      <c r="A11" s="191"/>
      <c r="B11" s="153">
        <f t="shared" si="2"/>
        <v>5</v>
      </c>
      <c r="C11" s="154">
        <f t="shared" si="3"/>
        <v>5</v>
      </c>
      <c r="D11" s="144" t="s">
        <v>158</v>
      </c>
      <c r="E11" s="145" t="s">
        <v>560</v>
      </c>
      <c r="F11" s="157" t="s">
        <v>166</v>
      </c>
      <c r="G11" s="147" t="str">
        <f t="shared" si="4"/>
        <v>OPÁLKA István</v>
      </c>
      <c r="H11" s="148" t="str">
        <f>+IF(YEAR(Címlap!$B$5)-M11&gt;18,"","J")</f>
        <v>J</v>
      </c>
      <c r="I11" s="112" t="s">
        <v>172</v>
      </c>
      <c r="J11" s="113" t="s">
        <v>16</v>
      </c>
      <c r="K11" s="175" t="s">
        <v>570</v>
      </c>
      <c r="L11" s="112" t="s">
        <v>609</v>
      </c>
      <c r="M11" s="114">
        <v>2002</v>
      </c>
      <c r="N11" s="120">
        <v>97</v>
      </c>
      <c r="O11" s="116">
        <v>72</v>
      </c>
      <c r="P11" s="116">
        <v>115</v>
      </c>
      <c r="Q11" s="116">
        <v>81</v>
      </c>
      <c r="R11" s="117">
        <v>120</v>
      </c>
      <c r="S11" s="116"/>
      <c r="T11" s="118"/>
      <c r="U11" s="149">
        <f t="shared" si="5"/>
        <v>485</v>
      </c>
      <c r="V11" s="123"/>
      <c r="W11" s="123"/>
      <c r="X11" s="124"/>
      <c r="Y11" s="150">
        <f t="shared" si="1"/>
        <v>485</v>
      </c>
      <c r="Z11" s="155">
        <f t="shared" si="12"/>
        <v>0</v>
      </c>
      <c r="AA11" s="152">
        <f t="shared" si="6"/>
        <v>0.67361111111111116</v>
      </c>
      <c r="AB11" s="50" t="str">
        <f t="shared" si="7"/>
        <v>F1H jun.</v>
      </c>
      <c r="AC11" s="50" t="s">
        <v>609</v>
      </c>
      <c r="AD11" s="41">
        <f>+IF(AND(OR(B11&lt;=$AG$4,U11=$U$6),B11&lt;15),ROUNDUP(AVERAGEIFS(Segédlet!$B$6:$B$19,Segédlet!$A$6:$A$19,"&gt;="&amp;$B11,Segédlet!$A$6:$A$19,"&lt;"&amp;($B11+$AE11)),0),0)</f>
        <v>0</v>
      </c>
      <c r="AE11" s="41">
        <f t="shared" si="8"/>
        <v>1</v>
      </c>
      <c r="AF11" s="41"/>
      <c r="AG11" s="41">
        <f>+IF(AD11&gt;0,INT(($AD$4-B11)/VLOOKUP($B$2,Segédlet!$A$23:$B$29,2,FALSE)),0)</f>
        <v>0</v>
      </c>
      <c r="AH11" s="47">
        <f t="shared" si="9"/>
        <v>0.67361111111111116</v>
      </c>
      <c r="AI11" s="39"/>
      <c r="AJ11" s="39">
        <f t="shared" si="10"/>
        <v>485</v>
      </c>
      <c r="AK11" s="209">
        <f t="shared" si="11"/>
        <v>0.67361111111111116</v>
      </c>
    </row>
    <row r="12" spans="1:37" ht="15" customHeight="1">
      <c r="A12" s="191"/>
      <c r="B12" s="153">
        <f t="shared" si="2"/>
        <v>6</v>
      </c>
      <c r="C12" s="154">
        <f t="shared" si="3"/>
        <v>6</v>
      </c>
      <c r="D12" s="144" t="s">
        <v>574</v>
      </c>
      <c r="E12" s="145" t="s">
        <v>239</v>
      </c>
      <c r="F12" s="146" t="s">
        <v>171</v>
      </c>
      <c r="G12" s="147" t="str">
        <f t="shared" si="4"/>
        <v>GUTI Réka</v>
      </c>
      <c r="H12" s="148" t="str">
        <f>+IF(YEAR(Címlap!$B$5)-M12&gt;18,"","J")</f>
        <v>J</v>
      </c>
      <c r="I12" s="112" t="s">
        <v>173</v>
      </c>
      <c r="J12" s="113" t="s">
        <v>16</v>
      </c>
      <c r="K12" s="175" t="s">
        <v>563</v>
      </c>
      <c r="L12" s="112">
        <v>108604</v>
      </c>
      <c r="M12" s="114">
        <v>2006</v>
      </c>
      <c r="N12" s="120">
        <v>110</v>
      </c>
      <c r="O12" s="116">
        <v>98</v>
      </c>
      <c r="P12" s="116">
        <v>120</v>
      </c>
      <c r="Q12" s="116">
        <v>30</v>
      </c>
      <c r="R12" s="117">
        <v>105</v>
      </c>
      <c r="S12" s="116"/>
      <c r="T12" s="118"/>
      <c r="U12" s="149">
        <f t="shared" si="5"/>
        <v>463</v>
      </c>
      <c r="V12" s="123"/>
      <c r="W12" s="123"/>
      <c r="X12" s="124"/>
      <c r="Y12" s="150">
        <f t="shared" si="1"/>
        <v>463</v>
      </c>
      <c r="Z12" s="155">
        <f t="shared" si="12"/>
        <v>0</v>
      </c>
      <c r="AA12" s="152">
        <f t="shared" si="6"/>
        <v>0.6430555555555556</v>
      </c>
      <c r="AB12" s="50" t="str">
        <f t="shared" si="7"/>
        <v>F1H jun.</v>
      </c>
      <c r="AC12" s="50" t="s">
        <v>609</v>
      </c>
      <c r="AD12" s="41">
        <f>+IF(AND(OR(B12&lt;=$AG$4,U12=$U$6),B12&lt;15),ROUNDUP(AVERAGEIFS(Segédlet!$B$6:$B$19,Segédlet!$A$6:$A$19,"&gt;="&amp;$B12,Segédlet!$A$6:$A$19,"&lt;"&amp;($B12+$AE12)),0),0)</f>
        <v>0</v>
      </c>
      <c r="AE12" s="41">
        <f t="shared" si="8"/>
        <v>1</v>
      </c>
      <c r="AF12" s="41"/>
      <c r="AG12" s="41">
        <f>+IF(AD12&gt;0,INT(($AD$4-B12)/VLOOKUP($B$2,Segédlet!$A$23:$B$29,2,FALSE)),0)</f>
        <v>0</v>
      </c>
      <c r="AH12" s="47">
        <f t="shared" si="9"/>
        <v>0.6430555555555556</v>
      </c>
      <c r="AI12" s="39"/>
      <c r="AJ12" s="39">
        <f t="shared" si="10"/>
        <v>463</v>
      </c>
      <c r="AK12" s="209">
        <f t="shared" si="11"/>
        <v>0.6430555555555556</v>
      </c>
    </row>
    <row r="13" spans="1:37" ht="15" customHeight="1" thickBot="1">
      <c r="A13" s="191"/>
      <c r="B13" s="153">
        <f t="shared" si="2"/>
        <v>7</v>
      </c>
      <c r="C13" s="154">
        <f t="shared" si="3"/>
        <v>7</v>
      </c>
      <c r="D13" s="144" t="s">
        <v>160</v>
      </c>
      <c r="E13" s="145" t="s">
        <v>555</v>
      </c>
      <c r="F13" s="146" t="s">
        <v>556</v>
      </c>
      <c r="G13" s="147" t="str">
        <f t="shared" si="4"/>
        <v>NÉMETH  Nimród</v>
      </c>
      <c r="H13" s="148" t="str">
        <f>+IF(YEAR(Címlap!$B$5)-M13&gt;18,"","J")</f>
        <v>J</v>
      </c>
      <c r="I13" s="112" t="s">
        <v>173</v>
      </c>
      <c r="J13" s="113" t="s">
        <v>16</v>
      </c>
      <c r="K13" s="175" t="s">
        <v>566</v>
      </c>
      <c r="L13" s="112" t="s">
        <v>609</v>
      </c>
      <c r="M13" s="114">
        <v>2011</v>
      </c>
      <c r="N13" s="120">
        <v>35</v>
      </c>
      <c r="O13" s="116">
        <v>93</v>
      </c>
      <c r="P13" s="116">
        <v>47</v>
      </c>
      <c r="Q13" s="116">
        <v>23</v>
      </c>
      <c r="R13" s="117">
        <v>43</v>
      </c>
      <c r="S13" s="116"/>
      <c r="T13" s="118"/>
      <c r="U13" s="149">
        <f t="shared" si="5"/>
        <v>241</v>
      </c>
      <c r="V13" s="123"/>
      <c r="W13" s="171"/>
      <c r="X13" s="124"/>
      <c r="Y13" s="150">
        <f t="shared" si="1"/>
        <v>241</v>
      </c>
      <c r="Z13" s="155">
        <f t="shared" si="12"/>
        <v>0</v>
      </c>
      <c r="AA13" s="152">
        <f t="shared" si="6"/>
        <v>0.3347222222222222</v>
      </c>
      <c r="AB13" s="50" t="str">
        <f t="shared" si="7"/>
        <v>F1H jun.</v>
      </c>
      <c r="AC13" s="50" t="s">
        <v>609</v>
      </c>
      <c r="AD13" s="41">
        <f>+IF(AND(OR(B13&lt;=$AG$4,U13=$U$6),B13&lt;15),ROUNDUP(AVERAGEIFS(Segédlet!$B$6:$B$19,Segédlet!$A$6:$A$19,"&gt;="&amp;$B13,Segédlet!$A$6:$A$19,"&lt;"&amp;($B13+$AE13)),0),0)</f>
        <v>0</v>
      </c>
      <c r="AE13" s="41">
        <f t="shared" si="8"/>
        <v>1</v>
      </c>
      <c r="AF13" s="41"/>
      <c r="AG13" s="41">
        <f>+IF(AD13&gt;0,INT(($AD$4-B13)/VLOOKUP($B$2,Segédlet!$A$23:$B$29,2,FALSE)),0)</f>
        <v>0</v>
      </c>
      <c r="AH13" s="47">
        <f t="shared" si="9"/>
        <v>0.3347222222222222</v>
      </c>
      <c r="AI13" s="39"/>
      <c r="AJ13" s="39">
        <f t="shared" si="10"/>
        <v>241</v>
      </c>
      <c r="AK13" s="209">
        <f t="shared" si="11"/>
        <v>0.3347222222222222</v>
      </c>
    </row>
    <row r="14" spans="1:37" ht="15" hidden="1" customHeight="1">
      <c r="A14" s="191"/>
      <c r="B14" s="153" t="str">
        <f t="shared" si="2"/>
        <v/>
      </c>
      <c r="C14" s="154" t="str">
        <f t="shared" si="3"/>
        <v/>
      </c>
      <c r="D14" s="144"/>
      <c r="E14" s="145"/>
      <c r="F14" s="146"/>
      <c r="G14" s="147" t="str">
        <f t="shared" si="4"/>
        <v xml:space="preserve"> </v>
      </c>
      <c r="H14" s="148" t="str">
        <f>+IF(YEAR(Címlap!$B$5)-M14&gt;18,"","J")</f>
        <v/>
      </c>
      <c r="I14" s="112"/>
      <c r="J14" s="113"/>
      <c r="K14" s="179"/>
      <c r="L14" s="165"/>
      <c r="M14" s="114"/>
      <c r="N14" s="120"/>
      <c r="O14" s="116"/>
      <c r="P14" s="116"/>
      <c r="Q14" s="116"/>
      <c r="R14" s="117"/>
      <c r="S14" s="116"/>
      <c r="T14" s="118"/>
      <c r="U14" s="149">
        <f t="shared" si="5"/>
        <v>0</v>
      </c>
      <c r="V14" s="122"/>
      <c r="W14" s="123"/>
      <c r="X14" s="124"/>
      <c r="Y14" s="150">
        <f t="shared" si="1"/>
        <v>0</v>
      </c>
      <c r="Z14" s="155">
        <f t="shared" si="12"/>
        <v>0</v>
      </c>
      <c r="AA14" s="152">
        <f t="shared" si="6"/>
        <v>0</v>
      </c>
      <c r="AB14" s="50" t="str">
        <f t="shared" si="7"/>
        <v>F1H jun.</v>
      </c>
      <c r="AC14" s="50" t="s">
        <v>609</v>
      </c>
      <c r="AD14" s="41">
        <f>+IF(AND(OR(B14&lt;=$AG$4,U14=$U$6),B14&lt;15),ROUNDUP(AVERAGEIFS(Segédlet!$B$6:$B$19,Segédlet!$A$6:$A$19,"&gt;="&amp;$B14,Segédlet!$A$6:$A$19,"&lt;"&amp;($B14+$AE14)),0),0)</f>
        <v>0</v>
      </c>
      <c r="AE14" s="41">
        <f t="shared" si="8"/>
        <v>88</v>
      </c>
      <c r="AF14" s="41"/>
      <c r="AG14" s="41">
        <f>+IF(AD14&gt;0,INT(($AD$4-B14)/VLOOKUP($B$2,Segédlet!$A$23:$B$29,2,FALSE)),0)</f>
        <v>0</v>
      </c>
      <c r="AH14" s="47" t="str">
        <f t="shared" si="9"/>
        <v/>
      </c>
      <c r="AI14" s="39"/>
      <c r="AJ14" s="39">
        <f t="shared" si="10"/>
        <v>0</v>
      </c>
      <c r="AK14" s="209">
        <f t="shared" si="11"/>
        <v>0</v>
      </c>
    </row>
    <row r="15" spans="1:37" ht="15" hidden="1" customHeight="1">
      <c r="A15" s="191"/>
      <c r="B15" s="153" t="str">
        <f t="shared" si="2"/>
        <v/>
      </c>
      <c r="C15" s="154" t="str">
        <f t="shared" si="3"/>
        <v/>
      </c>
      <c r="D15" s="144"/>
      <c r="E15" s="145"/>
      <c r="F15" s="146"/>
      <c r="G15" s="147" t="str">
        <f t="shared" si="4"/>
        <v xml:space="preserve"> </v>
      </c>
      <c r="H15" s="148" t="str">
        <f>+IF(YEAR(Címlap!$B$5)-M15&gt;18,"","J")</f>
        <v/>
      </c>
      <c r="I15" s="112"/>
      <c r="J15" s="113"/>
      <c r="K15" s="175"/>
      <c r="L15" s="112"/>
      <c r="M15" s="114"/>
      <c r="N15" s="120"/>
      <c r="O15" s="116"/>
      <c r="P15" s="116"/>
      <c r="Q15" s="116"/>
      <c r="R15" s="117"/>
      <c r="S15" s="116"/>
      <c r="T15" s="118"/>
      <c r="U15" s="149">
        <f t="shared" si="5"/>
        <v>0</v>
      </c>
      <c r="V15" s="122"/>
      <c r="W15" s="123"/>
      <c r="X15" s="124"/>
      <c r="Y15" s="150">
        <f t="shared" si="1"/>
        <v>0</v>
      </c>
      <c r="Z15" s="155">
        <f t="shared" si="12"/>
        <v>0</v>
      </c>
      <c r="AA15" s="152">
        <f t="shared" si="6"/>
        <v>0</v>
      </c>
      <c r="AB15" s="50" t="str">
        <f t="shared" si="7"/>
        <v>F1H jun.</v>
      </c>
      <c r="AC15" s="50" t="s">
        <v>609</v>
      </c>
      <c r="AD15" s="41">
        <f>+IF(AND(OR(B15&lt;=$AG$4,U15=$U$6),B15&lt;15),ROUNDUP(AVERAGEIFS(Segédlet!$B$6:$B$19,Segédlet!$A$6:$A$19,"&gt;="&amp;$B15,Segédlet!$A$6:$A$19,"&lt;"&amp;($B15+$AE15)),0),0)</f>
        <v>0</v>
      </c>
      <c r="AE15" s="41">
        <f t="shared" si="8"/>
        <v>88</v>
      </c>
      <c r="AF15" s="41"/>
      <c r="AG15" s="41">
        <f>+IF(AD15&gt;0,INT(($AD$4-B15)/VLOOKUP($B$2,Segédlet!$A$23:$B$29,2,FALSE)),0)</f>
        <v>0</v>
      </c>
      <c r="AH15" s="47" t="str">
        <f t="shared" si="9"/>
        <v/>
      </c>
      <c r="AI15" s="39"/>
      <c r="AJ15" s="39">
        <f t="shared" si="10"/>
        <v>0</v>
      </c>
      <c r="AK15" s="209">
        <f t="shared" si="11"/>
        <v>0</v>
      </c>
    </row>
    <row r="16" spans="1:37" ht="15" hidden="1" customHeight="1">
      <c r="A16" s="191"/>
      <c r="B16" s="153" t="str">
        <f t="shared" si="2"/>
        <v/>
      </c>
      <c r="C16" s="154" t="str">
        <f t="shared" si="3"/>
        <v/>
      </c>
      <c r="D16" s="144"/>
      <c r="E16" s="145"/>
      <c r="F16" s="146"/>
      <c r="G16" s="147" t="str">
        <f t="shared" si="4"/>
        <v xml:space="preserve"> </v>
      </c>
      <c r="H16" s="148" t="str">
        <f>+IF(YEAR(Címlap!$B$5)-M16&gt;18,"","J")</f>
        <v/>
      </c>
      <c r="I16" s="112"/>
      <c r="J16" s="113"/>
      <c r="K16" s="175"/>
      <c r="L16" s="112"/>
      <c r="M16" s="114"/>
      <c r="N16" s="120"/>
      <c r="O16" s="116"/>
      <c r="P16" s="116"/>
      <c r="Q16" s="116"/>
      <c r="R16" s="117"/>
      <c r="S16" s="116"/>
      <c r="T16" s="118"/>
      <c r="U16" s="149">
        <f t="shared" si="5"/>
        <v>0</v>
      </c>
      <c r="V16" s="122"/>
      <c r="W16" s="123"/>
      <c r="X16" s="124"/>
      <c r="Y16" s="150">
        <f t="shared" si="1"/>
        <v>0</v>
      </c>
      <c r="Z16" s="155">
        <f t="shared" si="12"/>
        <v>0</v>
      </c>
      <c r="AA16" s="152">
        <f t="shared" si="6"/>
        <v>0</v>
      </c>
      <c r="AB16" s="50" t="str">
        <f t="shared" si="7"/>
        <v>F1H jun.</v>
      </c>
      <c r="AC16" s="50" t="s">
        <v>609</v>
      </c>
      <c r="AD16" s="41">
        <f>+IF(AND(OR(B16&lt;=$AG$4,U16=$U$6),B16&lt;15),ROUNDUP(AVERAGEIFS(Segédlet!$B$6:$B$19,Segédlet!$A$6:$A$19,"&gt;="&amp;$B16,Segédlet!$A$6:$A$19,"&lt;"&amp;($B16+$AE16)),0),0)</f>
        <v>0</v>
      </c>
      <c r="AE16" s="41">
        <f t="shared" si="8"/>
        <v>88</v>
      </c>
      <c r="AF16" s="41"/>
      <c r="AG16" s="41">
        <f>+IF(AD16&gt;0,INT(($AD$4-B16)/VLOOKUP($B$2,Segédlet!$A$23:$B$29,2,FALSE)),0)</f>
        <v>0</v>
      </c>
      <c r="AH16" s="47" t="str">
        <f t="shared" si="9"/>
        <v/>
      </c>
      <c r="AI16" s="39"/>
      <c r="AJ16" s="39">
        <f t="shared" si="10"/>
        <v>0</v>
      </c>
      <c r="AK16" s="209">
        <f t="shared" si="11"/>
        <v>0</v>
      </c>
    </row>
    <row r="17" spans="1:37" ht="15.6" hidden="1" customHeight="1">
      <c r="A17" s="191"/>
      <c r="B17" s="153" t="str">
        <f t="shared" si="2"/>
        <v/>
      </c>
      <c r="C17" s="154" t="str">
        <f t="shared" si="3"/>
        <v/>
      </c>
      <c r="D17" s="144"/>
      <c r="E17" s="145"/>
      <c r="F17" s="146"/>
      <c r="G17" s="147" t="str">
        <f t="shared" si="4"/>
        <v xml:space="preserve"> </v>
      </c>
      <c r="H17" s="148" t="str">
        <f>+IF(YEAR(Címlap!$B$5)-M17&gt;18,"","J")</f>
        <v/>
      </c>
      <c r="I17" s="112"/>
      <c r="J17" s="113"/>
      <c r="K17" s="175"/>
      <c r="L17" s="112"/>
      <c r="M17" s="114"/>
      <c r="N17" s="120"/>
      <c r="O17" s="116"/>
      <c r="P17" s="116"/>
      <c r="Q17" s="116"/>
      <c r="R17" s="117"/>
      <c r="S17" s="116"/>
      <c r="T17" s="118"/>
      <c r="U17" s="149">
        <f t="shared" si="5"/>
        <v>0</v>
      </c>
      <c r="V17" s="122"/>
      <c r="W17" s="123"/>
      <c r="X17" s="124"/>
      <c r="Y17" s="150">
        <f t="shared" si="1"/>
        <v>0</v>
      </c>
      <c r="Z17" s="155">
        <f t="shared" si="12"/>
        <v>0</v>
      </c>
      <c r="AA17" s="152">
        <f t="shared" si="6"/>
        <v>0</v>
      </c>
      <c r="AB17" s="50" t="str">
        <f t="shared" si="7"/>
        <v>F1H jun.</v>
      </c>
      <c r="AC17" s="50" t="s">
        <v>609</v>
      </c>
      <c r="AD17" s="41">
        <f>+IF(AND(OR(B17&lt;=$AG$4,U17=$U$6),B17&lt;15),ROUNDUP(AVERAGEIFS(Segédlet!$B$6:$B$19,Segédlet!$A$6:$A$19,"&gt;="&amp;$B17,Segédlet!$A$6:$A$19,"&lt;"&amp;($B17+$AE17)),0),0)</f>
        <v>0</v>
      </c>
      <c r="AE17" s="41">
        <f t="shared" si="8"/>
        <v>88</v>
      </c>
      <c r="AF17" s="41"/>
      <c r="AG17" s="41">
        <f>+IF(AD17&gt;0,INT(($AD$4-B17)/VLOOKUP($B$2,Segédlet!$A$23:$B$29,2,FALSE)),0)</f>
        <v>0</v>
      </c>
      <c r="AH17" s="47" t="str">
        <f t="shared" si="9"/>
        <v/>
      </c>
      <c r="AI17" s="39"/>
      <c r="AJ17" s="39">
        <f t="shared" si="10"/>
        <v>0</v>
      </c>
      <c r="AK17" s="209">
        <f t="shared" si="11"/>
        <v>0</v>
      </c>
    </row>
    <row r="18" spans="1:37" ht="15" hidden="1" customHeight="1">
      <c r="A18" s="191"/>
      <c r="B18" s="153" t="str">
        <f t="shared" si="2"/>
        <v/>
      </c>
      <c r="C18" s="154" t="str">
        <f t="shared" si="3"/>
        <v/>
      </c>
      <c r="D18" s="144"/>
      <c r="E18" s="145"/>
      <c r="F18" s="146"/>
      <c r="G18" s="147" t="str">
        <f t="shared" si="4"/>
        <v xml:space="preserve"> </v>
      </c>
      <c r="H18" s="148" t="str">
        <f>+IF(YEAR(Címlap!$B$5)-M18&gt;18,"","J")</f>
        <v/>
      </c>
      <c r="I18" s="121"/>
      <c r="J18" s="113"/>
      <c r="K18" s="177"/>
      <c r="L18" s="121"/>
      <c r="M18" s="114"/>
      <c r="N18" s="120"/>
      <c r="O18" s="116"/>
      <c r="P18" s="116"/>
      <c r="Q18" s="116"/>
      <c r="R18" s="117"/>
      <c r="S18" s="116"/>
      <c r="T18" s="118"/>
      <c r="U18" s="149">
        <f t="shared" si="5"/>
        <v>0</v>
      </c>
      <c r="V18" s="123"/>
      <c r="W18" s="123"/>
      <c r="X18" s="124"/>
      <c r="Y18" s="150">
        <f t="shared" si="1"/>
        <v>0</v>
      </c>
      <c r="Z18" s="155">
        <f t="shared" si="12"/>
        <v>0</v>
      </c>
      <c r="AA18" s="152">
        <f t="shared" si="6"/>
        <v>0</v>
      </c>
      <c r="AB18" s="50" t="str">
        <f t="shared" si="7"/>
        <v>F1H jun.</v>
      </c>
      <c r="AC18" s="50" t="s">
        <v>609</v>
      </c>
      <c r="AD18" s="41">
        <f>+IF(AND(OR(B18&lt;=$AG$4,U18=$U$6),B18&lt;15),ROUNDUP(AVERAGEIFS(Segédlet!$B$6:$B$19,Segédlet!$A$6:$A$19,"&gt;="&amp;$B18,Segédlet!$A$6:$A$19,"&lt;"&amp;($B18+$AE18)),0),0)</f>
        <v>0</v>
      </c>
      <c r="AE18" s="41">
        <f t="shared" si="8"/>
        <v>88</v>
      </c>
      <c r="AF18" s="41"/>
      <c r="AG18" s="41">
        <f>+IF(AD18&gt;0,INT(($AD$4-B18)/VLOOKUP($B$2,Segédlet!$A$23:$B$29,2,FALSE)),0)</f>
        <v>0</v>
      </c>
      <c r="AH18" s="47" t="str">
        <f t="shared" si="9"/>
        <v/>
      </c>
      <c r="AI18" s="39"/>
      <c r="AJ18" s="39">
        <f t="shared" si="10"/>
        <v>0</v>
      </c>
      <c r="AK18" s="209">
        <f t="shared" si="11"/>
        <v>0</v>
      </c>
    </row>
    <row r="19" spans="1:37" ht="15" hidden="1" customHeight="1">
      <c r="A19" s="191"/>
      <c r="B19" s="153" t="str">
        <f t="shared" si="2"/>
        <v/>
      </c>
      <c r="C19" s="154" t="str">
        <f t="shared" si="3"/>
        <v/>
      </c>
      <c r="D19" s="144"/>
      <c r="E19" s="145"/>
      <c r="F19" s="157"/>
      <c r="G19" s="147" t="str">
        <f t="shared" si="4"/>
        <v xml:space="preserve"> </v>
      </c>
      <c r="H19" s="148" t="str">
        <f>+IF(YEAR(Címlap!$B$5)-M19&gt;18,"","J")</f>
        <v/>
      </c>
      <c r="I19" s="112"/>
      <c r="J19" s="113"/>
      <c r="K19" s="179"/>
      <c r="L19" s="165"/>
      <c r="M19" s="114"/>
      <c r="N19" s="120"/>
      <c r="O19" s="116"/>
      <c r="P19" s="116"/>
      <c r="Q19" s="116"/>
      <c r="R19" s="117"/>
      <c r="S19" s="116"/>
      <c r="T19" s="118"/>
      <c r="U19" s="149">
        <f t="shared" si="5"/>
        <v>0</v>
      </c>
      <c r="V19" s="123"/>
      <c r="W19" s="116"/>
      <c r="X19" s="124"/>
      <c r="Y19" s="150">
        <f t="shared" si="1"/>
        <v>0</v>
      </c>
      <c r="Z19" s="155">
        <f t="shared" si="12"/>
        <v>0</v>
      </c>
      <c r="AA19" s="152">
        <f t="shared" si="6"/>
        <v>0</v>
      </c>
      <c r="AB19" s="50" t="str">
        <f t="shared" si="7"/>
        <v>F1H jun.</v>
      </c>
      <c r="AC19" s="50" t="s">
        <v>609</v>
      </c>
      <c r="AD19" s="41">
        <f>+IF(AND(OR(B19&lt;=$AG$4,U19=$U$6),B19&lt;15),ROUNDUP(AVERAGEIFS(Segédlet!$B$6:$B$19,Segédlet!$A$6:$A$19,"&gt;="&amp;$B19,Segédlet!$A$6:$A$19,"&lt;"&amp;($B19+$AE19)),0),0)</f>
        <v>0</v>
      </c>
      <c r="AE19" s="41">
        <f t="shared" si="8"/>
        <v>88</v>
      </c>
      <c r="AF19" s="41"/>
      <c r="AG19" s="41">
        <f>+IF(AD19&gt;0,INT(($AD$4-B19)/VLOOKUP($B$2,Segédlet!$A$23:$B$29,2,FALSE)),0)</f>
        <v>0</v>
      </c>
      <c r="AH19" s="47" t="str">
        <f t="shared" si="9"/>
        <v/>
      </c>
      <c r="AI19" s="39"/>
      <c r="AJ19" s="39">
        <f t="shared" si="10"/>
        <v>0</v>
      </c>
      <c r="AK19" s="209">
        <f t="shared" si="11"/>
        <v>0</v>
      </c>
    </row>
    <row r="20" spans="1:37" ht="15" hidden="1" customHeight="1">
      <c r="A20" s="191"/>
      <c r="B20" s="153" t="str">
        <f t="shared" si="2"/>
        <v/>
      </c>
      <c r="C20" s="154" t="str">
        <f t="shared" si="3"/>
        <v/>
      </c>
      <c r="D20" s="144"/>
      <c r="E20" s="145"/>
      <c r="F20" s="146"/>
      <c r="G20" s="147" t="str">
        <f t="shared" si="4"/>
        <v xml:space="preserve"> </v>
      </c>
      <c r="H20" s="148" t="str">
        <f>+IF(YEAR(Címlap!$B$5)-M20&gt;18,"","J")</f>
        <v/>
      </c>
      <c r="I20" s="121"/>
      <c r="J20" s="113"/>
      <c r="K20" s="241"/>
      <c r="L20" s="242"/>
      <c r="M20" s="114"/>
      <c r="N20" s="120"/>
      <c r="O20" s="116"/>
      <c r="P20" s="116"/>
      <c r="Q20" s="116"/>
      <c r="R20" s="117"/>
      <c r="S20" s="116"/>
      <c r="T20" s="118"/>
      <c r="U20" s="149">
        <f t="shared" si="5"/>
        <v>0</v>
      </c>
      <c r="V20" s="123"/>
      <c r="W20" s="156"/>
      <c r="X20" s="124"/>
      <c r="Y20" s="150">
        <f t="shared" si="1"/>
        <v>0</v>
      </c>
      <c r="Z20" s="155">
        <f t="shared" si="12"/>
        <v>0</v>
      </c>
      <c r="AA20" s="152">
        <f t="shared" si="6"/>
        <v>0</v>
      </c>
      <c r="AB20" s="50" t="str">
        <f t="shared" si="7"/>
        <v>F1H jun.</v>
      </c>
      <c r="AC20" s="50" t="s">
        <v>609</v>
      </c>
      <c r="AD20" s="41">
        <f>+IF(AND(OR(B20&lt;=$AG$4,U20=$U$6),B20&lt;15),ROUNDUP(AVERAGEIFS(Segédlet!$B$6:$B$19,Segédlet!$A$6:$A$19,"&gt;="&amp;$B20,Segédlet!$A$6:$A$19,"&lt;"&amp;($B20+$AE20)),0),0)</f>
        <v>0</v>
      </c>
      <c r="AE20" s="41">
        <f t="shared" si="8"/>
        <v>88</v>
      </c>
      <c r="AF20" s="41"/>
      <c r="AG20" s="41">
        <f>+IF(AD20&gt;0,INT(($AD$4-B20)/VLOOKUP($B$2,Segédlet!$A$23:$B$29,2,FALSE)),0)</f>
        <v>0</v>
      </c>
      <c r="AH20" s="47" t="str">
        <f t="shared" si="9"/>
        <v/>
      </c>
      <c r="AI20" s="39"/>
      <c r="AJ20" s="39">
        <f t="shared" si="10"/>
        <v>0</v>
      </c>
      <c r="AK20" s="209">
        <f t="shared" si="11"/>
        <v>0</v>
      </c>
    </row>
    <row r="21" spans="1:37" ht="15" hidden="1" customHeight="1" thickBot="1">
      <c r="A21" s="191"/>
      <c r="B21" s="153" t="str">
        <f t="shared" si="2"/>
        <v/>
      </c>
      <c r="C21" s="154" t="str">
        <f t="shared" si="3"/>
        <v/>
      </c>
      <c r="D21" s="144"/>
      <c r="E21" s="145"/>
      <c r="F21" s="146"/>
      <c r="G21" s="147" t="str">
        <f t="shared" si="4"/>
        <v xml:space="preserve"> </v>
      </c>
      <c r="H21" s="148" t="str">
        <f>+IF(YEAR(Címlap!$B$5)-M21&gt;18,"","J")</f>
        <v/>
      </c>
      <c r="I21" s="112"/>
      <c r="J21" s="113"/>
      <c r="K21" s="179"/>
      <c r="L21" s="165"/>
      <c r="M21" s="114"/>
      <c r="N21" s="120"/>
      <c r="O21" s="116"/>
      <c r="P21" s="116"/>
      <c r="Q21" s="116"/>
      <c r="R21" s="117"/>
      <c r="S21" s="116"/>
      <c r="T21" s="118"/>
      <c r="U21" s="149">
        <f t="shared" si="5"/>
        <v>0</v>
      </c>
      <c r="V21" s="123"/>
      <c r="W21" s="156"/>
      <c r="X21" s="124"/>
      <c r="Y21" s="150">
        <f t="shared" si="1"/>
        <v>0</v>
      </c>
      <c r="Z21" s="155">
        <f t="shared" si="12"/>
        <v>0</v>
      </c>
      <c r="AA21" s="152">
        <f t="shared" si="6"/>
        <v>0</v>
      </c>
      <c r="AB21" s="50" t="str">
        <f t="shared" si="7"/>
        <v>F1H jun.</v>
      </c>
      <c r="AC21" s="50" t="s">
        <v>609</v>
      </c>
      <c r="AD21" s="41">
        <f>+IF(AND(OR(B21&lt;=$AG$4,U21=$U$6),B21&lt;15),ROUNDUP(AVERAGEIFS(Segédlet!$B$6:$B$19,Segédlet!$A$6:$A$19,"&gt;="&amp;$B21,Segédlet!$A$6:$A$19,"&lt;"&amp;($B21+$AE21)),0),0)</f>
        <v>0</v>
      </c>
      <c r="AE21" s="41">
        <f t="shared" si="8"/>
        <v>88</v>
      </c>
      <c r="AF21" s="41"/>
      <c r="AG21" s="41">
        <f>+IF(AD21&gt;0,INT(($AD$4-B21)/VLOOKUP($B$2,Segédlet!$A$23:$B$29,2,FALSE)),0)</f>
        <v>0</v>
      </c>
      <c r="AH21" s="47" t="str">
        <f t="shared" si="9"/>
        <v/>
      </c>
      <c r="AI21" s="39"/>
      <c r="AJ21" s="39">
        <f t="shared" si="10"/>
        <v>0</v>
      </c>
      <c r="AK21" s="209">
        <f t="shared" si="11"/>
        <v>0</v>
      </c>
    </row>
    <row r="22" spans="1:37" ht="15" hidden="1" customHeight="1">
      <c r="A22" s="191"/>
      <c r="B22" s="153" t="str">
        <f t="shared" ref="B22:B70" si="13">+IF(Y22&gt;0,_xlfn.RANK.EQ(Y22,$Y$7:$Y$101),"")</f>
        <v/>
      </c>
      <c r="C22" s="154" t="str">
        <f t="shared" ref="C22:C70" si="14">IF(H22="J",_xlfn.RANK.EQ(AJ22,$AJ$7:$AJ$101),"")</f>
        <v/>
      </c>
      <c r="D22" s="144" t="s">
        <v>156</v>
      </c>
      <c r="E22" s="145" t="s">
        <v>609</v>
      </c>
      <c r="F22" s="157"/>
      <c r="G22" s="147" t="str">
        <f t="shared" ref="G22:G70" si="15">UPPER(E22)&amp;" "&amp;F22</f>
        <v xml:space="preserve">. </v>
      </c>
      <c r="H22" s="148" t="str">
        <f>+IF(YEAR(Címlap!$B$5)-M22&gt;18,"","J")</f>
        <v/>
      </c>
      <c r="I22" s="112" t="s">
        <v>609</v>
      </c>
      <c r="J22" s="113" t="s">
        <v>609</v>
      </c>
      <c r="K22" s="179" t="s">
        <v>609</v>
      </c>
      <c r="L22" s="165" t="s">
        <v>609</v>
      </c>
      <c r="M22" s="114"/>
      <c r="N22" s="120"/>
      <c r="O22" s="116"/>
      <c r="P22" s="116"/>
      <c r="Q22" s="116"/>
      <c r="R22" s="117"/>
      <c r="S22" s="116"/>
      <c r="T22" s="118"/>
      <c r="U22" s="149">
        <f t="shared" si="0"/>
        <v>0</v>
      </c>
      <c r="V22" s="123"/>
      <c r="W22" s="156"/>
      <c r="X22" s="124"/>
      <c r="Y22" s="150">
        <f t="shared" ref="Y22:Y70" si="16">+U22+V22+W22+X22</f>
        <v>0</v>
      </c>
      <c r="Z22" s="155">
        <f t="shared" ref="Z22:Z71" si="17">+AD22+AG22</f>
        <v>0</v>
      </c>
      <c r="AA22" s="152">
        <f t="shared" ref="AA22:AA70" si="18">+U22/IF($U$6&gt;450,$U$6,450)</f>
        <v>0</v>
      </c>
      <c r="AB22" s="50" t="str">
        <f t="shared" ref="AB22:AB71" si="19">$B$2</f>
        <v>F1H jun.</v>
      </c>
      <c r="AC22" s="50" t="s">
        <v>609</v>
      </c>
      <c r="AD22" s="41">
        <f>+IF(AND(OR(B22&lt;=$AG$4,U22=$U$6),B22&lt;15),ROUNDUP(AVERAGEIFS(Segédlet!$B$6:$B$19,Segédlet!$A$6:$A$19,"&gt;="&amp;$B22,Segédlet!$A$6:$A$19,"&lt;"&amp;($B22+$AE22)),0),0)</f>
        <v>0</v>
      </c>
      <c r="AE22" s="41">
        <f t="shared" ref="AE22:AE70" si="20">+COUNTIF($B$7:$B$101,B22)</f>
        <v>88</v>
      </c>
      <c r="AF22" s="41"/>
      <c r="AG22" s="41">
        <f>+IF(AD22&gt;0,INT(($AD$4-B22)/VLOOKUP($B$2,Segédlet!$A$23:$B$29,2,FALSE)),0)</f>
        <v>0</v>
      </c>
      <c r="AH22" s="47" t="str">
        <f t="shared" ref="AH22:AH70" si="21">IF($U22=0,"",$AA22)</f>
        <v/>
      </c>
      <c r="AI22" s="39"/>
      <c r="AJ22" s="39">
        <f t="shared" ref="AJ22:AJ75" si="22">+IF(H22="J",Y22,0)</f>
        <v>0</v>
      </c>
      <c r="AK22" s="209">
        <f t="shared" ref="AK22:AK71" si="23">U22/$U$6</f>
        <v>0</v>
      </c>
    </row>
    <row r="23" spans="1:37" ht="15" hidden="1" customHeight="1">
      <c r="A23" s="191"/>
      <c r="B23" s="153" t="str">
        <f t="shared" si="13"/>
        <v/>
      </c>
      <c r="C23" s="154" t="str">
        <f t="shared" si="14"/>
        <v/>
      </c>
      <c r="D23" s="144" t="s">
        <v>155</v>
      </c>
      <c r="E23" s="145" t="s">
        <v>609</v>
      </c>
      <c r="F23" s="146"/>
      <c r="G23" s="147" t="str">
        <f t="shared" si="15"/>
        <v xml:space="preserve">. </v>
      </c>
      <c r="H23" s="148" t="str">
        <f>+IF(YEAR(Címlap!$B$5)-M23&gt;18,"","J")</f>
        <v/>
      </c>
      <c r="I23" s="158" t="s">
        <v>609</v>
      </c>
      <c r="J23" s="113" t="s">
        <v>609</v>
      </c>
      <c r="K23" s="179" t="s">
        <v>609</v>
      </c>
      <c r="L23" s="165" t="s">
        <v>609</v>
      </c>
      <c r="M23" s="160"/>
      <c r="N23" s="120"/>
      <c r="O23" s="116"/>
      <c r="P23" s="116"/>
      <c r="Q23" s="116"/>
      <c r="R23" s="117"/>
      <c r="S23" s="116"/>
      <c r="T23" s="118"/>
      <c r="U23" s="149">
        <f t="shared" ref="U23:U86" si="24">SUM(N23:T23)</f>
        <v>0</v>
      </c>
      <c r="V23" s="123"/>
      <c r="W23" s="156"/>
      <c r="X23" s="161"/>
      <c r="Y23" s="150">
        <f t="shared" si="16"/>
        <v>0</v>
      </c>
      <c r="Z23" s="155">
        <f t="shared" si="17"/>
        <v>0</v>
      </c>
      <c r="AA23" s="152">
        <f t="shared" si="18"/>
        <v>0</v>
      </c>
      <c r="AB23" s="50" t="str">
        <f t="shared" si="19"/>
        <v>F1H jun.</v>
      </c>
      <c r="AC23" s="50" t="s">
        <v>609</v>
      </c>
      <c r="AD23" s="41">
        <f>+IF(AND(OR(B23&lt;=$AG$4,U23=$U$6),B23&lt;15),ROUNDUP(AVERAGEIFS(Segédlet!$B$6:$B$19,Segédlet!$A$6:$A$19,"&gt;="&amp;$B23,Segédlet!$A$6:$A$19,"&lt;"&amp;($B23+$AE23)),0),0)</f>
        <v>0</v>
      </c>
      <c r="AE23" s="41">
        <f t="shared" si="20"/>
        <v>88</v>
      </c>
      <c r="AF23" s="41"/>
      <c r="AG23" s="41">
        <f>+IF(AD23&gt;0,INT(($AD$4-B23)/VLOOKUP($B$2,Segédlet!$A$23:$B$29,2,FALSE)),0)</f>
        <v>0</v>
      </c>
      <c r="AH23" s="47" t="str">
        <f t="shared" si="21"/>
        <v/>
      </c>
      <c r="AI23" s="39"/>
      <c r="AJ23" s="39">
        <f t="shared" si="22"/>
        <v>0</v>
      </c>
      <c r="AK23" s="209">
        <f t="shared" si="23"/>
        <v>0</v>
      </c>
    </row>
    <row r="24" spans="1:37" ht="15" hidden="1" customHeight="1">
      <c r="A24" s="191"/>
      <c r="B24" s="153" t="str">
        <f t="shared" si="13"/>
        <v/>
      </c>
      <c r="C24" s="154" t="str">
        <f t="shared" si="14"/>
        <v/>
      </c>
      <c r="D24" s="144" t="s">
        <v>632</v>
      </c>
      <c r="E24" s="145" t="s">
        <v>609</v>
      </c>
      <c r="F24" s="146"/>
      <c r="G24" s="147" t="str">
        <f t="shared" si="15"/>
        <v xml:space="preserve">. </v>
      </c>
      <c r="H24" s="148" t="str">
        <f>+IF(YEAR(Címlap!$B$5)-M24&gt;18,"","J")</f>
        <v/>
      </c>
      <c r="I24" s="158" t="s">
        <v>609</v>
      </c>
      <c r="J24" s="113" t="s">
        <v>609</v>
      </c>
      <c r="K24" s="179" t="s">
        <v>609</v>
      </c>
      <c r="L24" s="165" t="s">
        <v>609</v>
      </c>
      <c r="M24" s="160"/>
      <c r="N24" s="120"/>
      <c r="O24" s="116"/>
      <c r="P24" s="116"/>
      <c r="Q24" s="116"/>
      <c r="R24" s="117"/>
      <c r="S24" s="116"/>
      <c r="T24" s="118"/>
      <c r="U24" s="149">
        <f t="shared" si="24"/>
        <v>0</v>
      </c>
      <c r="V24" s="123"/>
      <c r="W24" s="156"/>
      <c r="X24" s="161"/>
      <c r="Y24" s="150">
        <f t="shared" si="16"/>
        <v>0</v>
      </c>
      <c r="Z24" s="155">
        <f t="shared" si="17"/>
        <v>0</v>
      </c>
      <c r="AA24" s="152">
        <f t="shared" si="18"/>
        <v>0</v>
      </c>
      <c r="AB24" s="50" t="str">
        <f t="shared" si="19"/>
        <v>F1H jun.</v>
      </c>
      <c r="AC24" s="50" t="s">
        <v>609</v>
      </c>
      <c r="AD24" s="41">
        <f>+IF(AND(OR(B24&lt;=$AG$4,U24=$U$6),B24&lt;15),ROUNDUP(AVERAGEIFS(Segédlet!$B$6:$B$19,Segédlet!$A$6:$A$19,"&gt;="&amp;$B24,Segédlet!$A$6:$A$19,"&lt;"&amp;($B24+$AE24)),0),0)</f>
        <v>0</v>
      </c>
      <c r="AE24" s="41">
        <f t="shared" si="20"/>
        <v>88</v>
      </c>
      <c r="AF24" s="41"/>
      <c r="AG24" s="41">
        <f>+IF(AD24&gt;0,INT(($AD$4-B24)/VLOOKUP($B$2,Segédlet!$A$23:$B$29,2,FALSE)),0)</f>
        <v>0</v>
      </c>
      <c r="AH24" s="47" t="str">
        <f t="shared" si="21"/>
        <v/>
      </c>
      <c r="AI24" s="39"/>
      <c r="AJ24" s="39">
        <f t="shared" si="22"/>
        <v>0</v>
      </c>
      <c r="AK24" s="209">
        <f t="shared" si="23"/>
        <v>0</v>
      </c>
    </row>
    <row r="25" spans="1:37" ht="15" hidden="1" customHeight="1">
      <c r="A25" s="191"/>
      <c r="B25" s="153" t="str">
        <f t="shared" si="13"/>
        <v/>
      </c>
      <c r="C25" s="154" t="str">
        <f t="shared" si="14"/>
        <v/>
      </c>
      <c r="D25" s="144" t="s">
        <v>154</v>
      </c>
      <c r="E25" s="145" t="s">
        <v>609</v>
      </c>
      <c r="F25" s="146"/>
      <c r="G25" s="147" t="str">
        <f t="shared" si="15"/>
        <v xml:space="preserve">. </v>
      </c>
      <c r="H25" s="148" t="str">
        <f>+IF(YEAR(Címlap!$B$5)-M25&gt;18,"","J")</f>
        <v/>
      </c>
      <c r="I25" s="158" t="s">
        <v>609</v>
      </c>
      <c r="J25" s="113" t="s">
        <v>609</v>
      </c>
      <c r="K25" s="179" t="s">
        <v>609</v>
      </c>
      <c r="L25" s="165" t="s">
        <v>609</v>
      </c>
      <c r="M25" s="160"/>
      <c r="N25" s="120"/>
      <c r="O25" s="116"/>
      <c r="P25" s="116"/>
      <c r="Q25" s="116"/>
      <c r="R25" s="117"/>
      <c r="S25" s="116"/>
      <c r="T25" s="118"/>
      <c r="U25" s="149">
        <f t="shared" si="24"/>
        <v>0</v>
      </c>
      <c r="V25" s="123"/>
      <c r="W25" s="156"/>
      <c r="X25" s="161"/>
      <c r="Y25" s="150">
        <f t="shared" si="16"/>
        <v>0</v>
      </c>
      <c r="Z25" s="155">
        <f t="shared" si="17"/>
        <v>0</v>
      </c>
      <c r="AA25" s="152">
        <f t="shared" si="18"/>
        <v>0</v>
      </c>
      <c r="AB25" s="50" t="str">
        <f t="shared" si="19"/>
        <v>F1H jun.</v>
      </c>
      <c r="AC25" s="50" t="s">
        <v>609</v>
      </c>
      <c r="AD25" s="41">
        <f>+IF(AND(OR(B25&lt;=$AG$4,U25=$U$6),B25&lt;15),ROUNDUP(AVERAGEIFS(Segédlet!$B$6:$B$19,Segédlet!$A$6:$A$19,"&gt;="&amp;$B25,Segédlet!$A$6:$A$19,"&lt;"&amp;($B25+$AE25)),0),0)</f>
        <v>0</v>
      </c>
      <c r="AE25" s="41">
        <f t="shared" si="20"/>
        <v>88</v>
      </c>
      <c r="AF25" s="41"/>
      <c r="AG25" s="41">
        <f>+IF(AD25&gt;0,INT(($AD$4-B25)/VLOOKUP($B$2,Segédlet!$A$23:$B$29,2,FALSE)),0)</f>
        <v>0</v>
      </c>
      <c r="AH25" s="47" t="str">
        <f t="shared" si="21"/>
        <v/>
      </c>
      <c r="AI25" s="39"/>
      <c r="AJ25" s="39">
        <f t="shared" si="22"/>
        <v>0</v>
      </c>
      <c r="AK25" s="209">
        <f t="shared" si="23"/>
        <v>0</v>
      </c>
    </row>
    <row r="26" spans="1:37" ht="15" hidden="1" customHeight="1">
      <c r="A26" s="191"/>
      <c r="B26" s="153" t="str">
        <f t="shared" si="13"/>
        <v/>
      </c>
      <c r="C26" s="154" t="str">
        <f t="shared" si="14"/>
        <v/>
      </c>
      <c r="D26" s="144" t="s">
        <v>157</v>
      </c>
      <c r="E26" s="145" t="s">
        <v>609</v>
      </c>
      <c r="F26" s="146"/>
      <c r="G26" s="147" t="str">
        <f t="shared" si="15"/>
        <v xml:space="preserve">. </v>
      </c>
      <c r="H26" s="148" t="str">
        <f>+IF(YEAR(Címlap!$B$5)-M26&gt;18,"","J")</f>
        <v/>
      </c>
      <c r="I26" s="158" t="s">
        <v>609</v>
      </c>
      <c r="J26" s="113" t="s">
        <v>609</v>
      </c>
      <c r="K26" s="179" t="s">
        <v>609</v>
      </c>
      <c r="L26" s="165" t="s">
        <v>609</v>
      </c>
      <c r="M26" s="160"/>
      <c r="N26" s="120"/>
      <c r="O26" s="116"/>
      <c r="P26" s="116"/>
      <c r="Q26" s="116"/>
      <c r="R26" s="117"/>
      <c r="S26" s="116"/>
      <c r="T26" s="118"/>
      <c r="U26" s="149">
        <f t="shared" si="24"/>
        <v>0</v>
      </c>
      <c r="V26" s="123"/>
      <c r="W26" s="156"/>
      <c r="X26" s="161"/>
      <c r="Y26" s="150">
        <f t="shared" si="16"/>
        <v>0</v>
      </c>
      <c r="Z26" s="155">
        <f t="shared" si="17"/>
        <v>0</v>
      </c>
      <c r="AA26" s="152">
        <f t="shared" si="18"/>
        <v>0</v>
      </c>
      <c r="AB26" s="50" t="str">
        <f t="shared" si="19"/>
        <v>F1H jun.</v>
      </c>
      <c r="AC26" s="50" t="s">
        <v>609</v>
      </c>
      <c r="AD26" s="41">
        <f>+IF(AND(OR(B26&lt;=$AG$4,U26=$U$6),B26&lt;15),ROUNDUP(AVERAGEIFS(Segédlet!$B$6:$B$19,Segédlet!$A$6:$A$19,"&gt;="&amp;$B26,Segédlet!$A$6:$A$19,"&lt;"&amp;($B26+$AE26)),0),0)</f>
        <v>0</v>
      </c>
      <c r="AE26" s="41">
        <f t="shared" si="20"/>
        <v>88</v>
      </c>
      <c r="AF26" s="41"/>
      <c r="AG26" s="41">
        <f>+IF(AD26&gt;0,INT(($AD$4-B26)/VLOOKUP($B$2,Segédlet!$A$23:$B$29,2,FALSE)),0)</f>
        <v>0</v>
      </c>
      <c r="AH26" s="47" t="str">
        <f t="shared" si="21"/>
        <v/>
      </c>
      <c r="AI26" s="39"/>
      <c r="AJ26" s="39">
        <f t="shared" si="22"/>
        <v>0</v>
      </c>
      <c r="AK26" s="209">
        <f t="shared" si="23"/>
        <v>0</v>
      </c>
    </row>
    <row r="27" spans="1:37" ht="15" hidden="1" customHeight="1">
      <c r="A27" s="191"/>
      <c r="B27" s="153" t="str">
        <f t="shared" si="13"/>
        <v/>
      </c>
      <c r="C27" s="154" t="str">
        <f t="shared" si="14"/>
        <v/>
      </c>
      <c r="D27" s="144" t="s">
        <v>633</v>
      </c>
      <c r="E27" s="145" t="s">
        <v>609</v>
      </c>
      <c r="F27" s="146"/>
      <c r="G27" s="147" t="str">
        <f t="shared" si="15"/>
        <v xml:space="preserve">. </v>
      </c>
      <c r="H27" s="148" t="str">
        <f>+IF(YEAR(Címlap!$B$5)-M27&gt;18,"","J")</f>
        <v/>
      </c>
      <c r="I27" s="158" t="s">
        <v>609</v>
      </c>
      <c r="J27" s="113" t="s">
        <v>609</v>
      </c>
      <c r="K27" s="179" t="s">
        <v>609</v>
      </c>
      <c r="L27" s="165" t="s">
        <v>609</v>
      </c>
      <c r="M27" s="160"/>
      <c r="N27" s="120"/>
      <c r="O27" s="116"/>
      <c r="P27" s="116"/>
      <c r="Q27" s="116"/>
      <c r="R27" s="117"/>
      <c r="S27" s="116"/>
      <c r="T27" s="118"/>
      <c r="U27" s="149">
        <f t="shared" si="24"/>
        <v>0</v>
      </c>
      <c r="V27" s="123"/>
      <c r="W27" s="156"/>
      <c r="X27" s="161"/>
      <c r="Y27" s="150">
        <f t="shared" si="16"/>
        <v>0</v>
      </c>
      <c r="Z27" s="155">
        <f t="shared" si="17"/>
        <v>0</v>
      </c>
      <c r="AA27" s="152">
        <f t="shared" si="18"/>
        <v>0</v>
      </c>
      <c r="AB27" s="50" t="str">
        <f t="shared" si="19"/>
        <v>F1H jun.</v>
      </c>
      <c r="AC27" s="50" t="s">
        <v>609</v>
      </c>
      <c r="AD27" s="41">
        <f>+IF(AND(OR(B27&lt;=$AG$4,U27=$U$6),B27&lt;15),ROUNDUP(AVERAGEIFS(Segédlet!$B$6:$B$19,Segédlet!$A$6:$A$19,"&gt;="&amp;$B27,Segédlet!$A$6:$A$19,"&lt;"&amp;($B27+$AE27)),0),0)</f>
        <v>0</v>
      </c>
      <c r="AE27" s="41">
        <f t="shared" si="20"/>
        <v>88</v>
      </c>
      <c r="AF27" s="41"/>
      <c r="AG27" s="41">
        <f>+IF(AD27&gt;0,INT(($AD$4-B27)/VLOOKUP($B$2,Segédlet!$A$23:$B$29,2,FALSE)),0)</f>
        <v>0</v>
      </c>
      <c r="AH27" s="47" t="str">
        <f t="shared" si="21"/>
        <v/>
      </c>
      <c r="AI27" s="39"/>
      <c r="AJ27" s="39">
        <f t="shared" si="22"/>
        <v>0</v>
      </c>
      <c r="AK27" s="209">
        <f t="shared" si="23"/>
        <v>0</v>
      </c>
    </row>
    <row r="28" spans="1:37" ht="15" hidden="1" customHeight="1">
      <c r="A28" s="191"/>
      <c r="B28" s="153" t="str">
        <f t="shared" si="13"/>
        <v/>
      </c>
      <c r="C28" s="154" t="str">
        <f t="shared" si="14"/>
        <v/>
      </c>
      <c r="D28" s="144" t="s">
        <v>634</v>
      </c>
      <c r="E28" s="145" t="s">
        <v>609</v>
      </c>
      <c r="F28" s="146"/>
      <c r="G28" s="147" t="str">
        <f t="shared" si="15"/>
        <v xml:space="preserve">. </v>
      </c>
      <c r="H28" s="148" t="str">
        <f>+IF(YEAR(Címlap!$B$5)-M28&gt;18,"","J")</f>
        <v/>
      </c>
      <c r="I28" s="158" t="s">
        <v>609</v>
      </c>
      <c r="J28" s="113" t="s">
        <v>609</v>
      </c>
      <c r="K28" s="179" t="s">
        <v>609</v>
      </c>
      <c r="L28" s="165" t="s">
        <v>609</v>
      </c>
      <c r="M28" s="160"/>
      <c r="N28" s="120"/>
      <c r="O28" s="116"/>
      <c r="P28" s="116"/>
      <c r="Q28" s="116"/>
      <c r="R28" s="117"/>
      <c r="S28" s="116"/>
      <c r="T28" s="118"/>
      <c r="U28" s="149">
        <f t="shared" si="24"/>
        <v>0</v>
      </c>
      <c r="V28" s="123"/>
      <c r="W28" s="156"/>
      <c r="X28" s="161"/>
      <c r="Y28" s="150">
        <f t="shared" si="16"/>
        <v>0</v>
      </c>
      <c r="Z28" s="155">
        <f t="shared" si="17"/>
        <v>0</v>
      </c>
      <c r="AA28" s="152">
        <f t="shared" si="18"/>
        <v>0</v>
      </c>
      <c r="AB28" s="50" t="str">
        <f t="shared" si="19"/>
        <v>F1H jun.</v>
      </c>
      <c r="AC28" s="50" t="s">
        <v>609</v>
      </c>
      <c r="AD28" s="41">
        <f>+IF(AND(OR(B28&lt;=$AG$4,U28=$U$6),B28&lt;15),ROUNDUP(AVERAGEIFS(Segédlet!$B$6:$B$19,Segédlet!$A$6:$A$19,"&gt;="&amp;$B28,Segédlet!$A$6:$A$19,"&lt;"&amp;($B28+$AE28)),0),0)</f>
        <v>0</v>
      </c>
      <c r="AE28" s="41">
        <f t="shared" si="20"/>
        <v>88</v>
      </c>
      <c r="AF28" s="41"/>
      <c r="AG28" s="41">
        <f>+IF(AD28&gt;0,INT(($AD$4-B28)/VLOOKUP($B$2,Segédlet!$A$23:$B$29,2,FALSE)),0)</f>
        <v>0</v>
      </c>
      <c r="AH28" s="47" t="str">
        <f t="shared" si="21"/>
        <v/>
      </c>
      <c r="AI28" s="39"/>
      <c r="AJ28" s="39">
        <f t="shared" si="22"/>
        <v>0</v>
      </c>
      <c r="AK28" s="209">
        <f t="shared" si="23"/>
        <v>0</v>
      </c>
    </row>
    <row r="29" spans="1:37" ht="15" hidden="1" customHeight="1">
      <c r="A29" s="191"/>
      <c r="B29" s="153" t="str">
        <f t="shared" si="13"/>
        <v/>
      </c>
      <c r="C29" s="154" t="str">
        <f t="shared" si="14"/>
        <v/>
      </c>
      <c r="D29" s="144"/>
      <c r="E29" s="145"/>
      <c r="F29" s="146"/>
      <c r="G29" s="147" t="str">
        <f t="shared" si="15"/>
        <v xml:space="preserve"> </v>
      </c>
      <c r="H29" s="148" t="str">
        <f>+IF(YEAR(Címlap!$B$5)-M29&gt;18,"","J")</f>
        <v/>
      </c>
      <c r="I29" s="158"/>
      <c r="J29" s="159"/>
      <c r="K29" s="180"/>
      <c r="L29" s="166"/>
      <c r="M29" s="162"/>
      <c r="N29" s="120"/>
      <c r="O29" s="116"/>
      <c r="P29" s="116"/>
      <c r="Q29" s="116"/>
      <c r="R29" s="117"/>
      <c r="S29" s="116"/>
      <c r="T29" s="118"/>
      <c r="U29" s="149">
        <f t="shared" si="24"/>
        <v>0</v>
      </c>
      <c r="V29" s="123"/>
      <c r="W29" s="156"/>
      <c r="X29" s="161"/>
      <c r="Y29" s="150">
        <f t="shared" si="16"/>
        <v>0</v>
      </c>
      <c r="Z29" s="155">
        <f t="shared" si="17"/>
        <v>0</v>
      </c>
      <c r="AA29" s="152">
        <f t="shared" si="18"/>
        <v>0</v>
      </c>
      <c r="AB29" s="50" t="str">
        <f t="shared" si="19"/>
        <v>F1H jun.</v>
      </c>
      <c r="AC29" s="50" t="s">
        <v>609</v>
      </c>
      <c r="AD29" s="41">
        <f>+IF(AND(OR(B29&lt;=$AG$4,U29=$U$6),B29&lt;15),ROUNDUP(AVERAGEIFS(Segédlet!$B$6:$B$19,Segédlet!$A$6:$A$19,"&gt;="&amp;$B29,Segédlet!$A$6:$A$19,"&lt;"&amp;($B29+$AE29)),0),0)</f>
        <v>0</v>
      </c>
      <c r="AE29" s="41">
        <f t="shared" si="20"/>
        <v>88</v>
      </c>
      <c r="AF29" s="41"/>
      <c r="AG29" s="41">
        <f>+IF(AD29&gt;0,INT(($AD$4-B29)/VLOOKUP($B$2,Segédlet!$A$23:$B$29,2,FALSE)),0)</f>
        <v>0</v>
      </c>
      <c r="AH29" s="47" t="str">
        <f t="shared" si="21"/>
        <v/>
      </c>
      <c r="AI29" s="39"/>
      <c r="AJ29" s="39">
        <f t="shared" si="22"/>
        <v>0</v>
      </c>
      <c r="AK29" s="209">
        <f t="shared" si="23"/>
        <v>0</v>
      </c>
    </row>
    <row r="30" spans="1:37" ht="15" hidden="1" customHeight="1">
      <c r="A30" s="191"/>
      <c r="B30" s="153" t="str">
        <f t="shared" si="13"/>
        <v/>
      </c>
      <c r="C30" s="154" t="str">
        <f t="shared" si="14"/>
        <v/>
      </c>
      <c r="D30" s="144"/>
      <c r="E30" s="145"/>
      <c r="F30" s="146"/>
      <c r="G30" s="147" t="str">
        <f t="shared" si="15"/>
        <v xml:space="preserve"> </v>
      </c>
      <c r="H30" s="148" t="str">
        <f>+IF(YEAR(Címlap!$B$5)-M30&gt;18,"","J")</f>
        <v/>
      </c>
      <c r="I30" s="158"/>
      <c r="J30" s="159"/>
      <c r="K30" s="180"/>
      <c r="L30" s="166"/>
      <c r="M30" s="162"/>
      <c r="N30" s="120"/>
      <c r="O30" s="116"/>
      <c r="P30" s="116"/>
      <c r="Q30" s="116"/>
      <c r="R30" s="117"/>
      <c r="S30" s="116"/>
      <c r="T30" s="118"/>
      <c r="U30" s="149">
        <f t="shared" si="24"/>
        <v>0</v>
      </c>
      <c r="V30" s="123"/>
      <c r="W30" s="156"/>
      <c r="X30" s="161"/>
      <c r="Y30" s="150">
        <f t="shared" si="16"/>
        <v>0</v>
      </c>
      <c r="Z30" s="155">
        <f t="shared" si="17"/>
        <v>0</v>
      </c>
      <c r="AA30" s="152">
        <f t="shared" si="18"/>
        <v>0</v>
      </c>
      <c r="AB30" s="50" t="str">
        <f t="shared" si="19"/>
        <v>F1H jun.</v>
      </c>
      <c r="AC30" s="50" t="s">
        <v>609</v>
      </c>
      <c r="AD30" s="41">
        <f>+IF(AND(OR(B30&lt;=$AG$4,U30=$U$6),B30&lt;15),ROUNDUP(AVERAGEIFS(Segédlet!$B$6:$B$19,Segédlet!$A$6:$A$19,"&gt;="&amp;$B30,Segédlet!$A$6:$A$19,"&lt;"&amp;($B30+$AE30)),0),0)</f>
        <v>0</v>
      </c>
      <c r="AE30" s="41">
        <f t="shared" si="20"/>
        <v>88</v>
      </c>
      <c r="AF30" s="41"/>
      <c r="AG30" s="41">
        <f>+IF(AD30&gt;0,INT(($AD$4-B30)/VLOOKUP($B$2,Segédlet!$A$23:$B$29,2,FALSE)),0)</f>
        <v>0</v>
      </c>
      <c r="AH30" s="47" t="str">
        <f t="shared" si="21"/>
        <v/>
      </c>
      <c r="AI30" s="39"/>
      <c r="AJ30" s="39">
        <f t="shared" si="22"/>
        <v>0</v>
      </c>
      <c r="AK30" s="209">
        <f t="shared" si="23"/>
        <v>0</v>
      </c>
    </row>
    <row r="31" spans="1:37" ht="15" hidden="1" customHeight="1">
      <c r="A31" s="191"/>
      <c r="B31" s="153" t="str">
        <f t="shared" si="13"/>
        <v/>
      </c>
      <c r="C31" s="154" t="str">
        <f t="shared" si="14"/>
        <v/>
      </c>
      <c r="D31" s="144"/>
      <c r="E31" s="145"/>
      <c r="F31" s="146"/>
      <c r="G31" s="147" t="str">
        <f t="shared" si="15"/>
        <v xml:space="preserve"> </v>
      </c>
      <c r="H31" s="148" t="str">
        <f>+IF(YEAR(Címlap!$B$5)-M31&gt;18,"","J")</f>
        <v/>
      </c>
      <c r="I31" s="158"/>
      <c r="J31" s="159"/>
      <c r="K31" s="178"/>
      <c r="L31" s="162"/>
      <c r="M31" s="162"/>
      <c r="N31" s="120"/>
      <c r="O31" s="116"/>
      <c r="P31" s="116"/>
      <c r="Q31" s="116"/>
      <c r="R31" s="117"/>
      <c r="S31" s="116"/>
      <c r="T31" s="118"/>
      <c r="U31" s="149">
        <f t="shared" si="24"/>
        <v>0</v>
      </c>
      <c r="V31" s="123"/>
      <c r="W31" s="156"/>
      <c r="X31" s="161"/>
      <c r="Y31" s="150">
        <f t="shared" si="16"/>
        <v>0</v>
      </c>
      <c r="Z31" s="155">
        <f t="shared" si="17"/>
        <v>0</v>
      </c>
      <c r="AA31" s="152">
        <f t="shared" si="18"/>
        <v>0</v>
      </c>
      <c r="AB31" s="50" t="str">
        <f t="shared" si="19"/>
        <v>F1H jun.</v>
      </c>
      <c r="AC31" s="50" t="s">
        <v>609</v>
      </c>
      <c r="AD31" s="41">
        <f>+IF(AND(OR(B31&lt;=$AG$4,U31=$U$6),B31&lt;15),ROUNDUP(AVERAGEIFS(Segédlet!$B$6:$B$19,Segédlet!$A$6:$A$19,"&gt;="&amp;$B31,Segédlet!$A$6:$A$19,"&lt;"&amp;($B31+$AE31)),0),0)</f>
        <v>0</v>
      </c>
      <c r="AE31" s="41">
        <f t="shared" si="20"/>
        <v>88</v>
      </c>
      <c r="AF31" s="41"/>
      <c r="AG31" s="41">
        <f>+IF(AD31&gt;0,INT(($AD$4-B31)/VLOOKUP($B$2,Segédlet!$A$23:$B$29,2,FALSE)),0)</f>
        <v>0</v>
      </c>
      <c r="AH31" s="47" t="str">
        <f t="shared" si="21"/>
        <v/>
      </c>
      <c r="AI31" s="39"/>
      <c r="AJ31" s="39">
        <f t="shared" si="22"/>
        <v>0</v>
      </c>
      <c r="AK31" s="209">
        <f t="shared" si="23"/>
        <v>0</v>
      </c>
    </row>
    <row r="32" spans="1:37" ht="15" hidden="1" customHeight="1">
      <c r="A32" s="191"/>
      <c r="B32" s="153" t="str">
        <f t="shared" si="13"/>
        <v/>
      </c>
      <c r="C32" s="154" t="str">
        <f t="shared" si="14"/>
        <v/>
      </c>
      <c r="D32" s="144"/>
      <c r="E32" s="145"/>
      <c r="F32" s="146"/>
      <c r="G32" s="147" t="str">
        <f t="shared" si="15"/>
        <v xml:space="preserve"> </v>
      </c>
      <c r="H32" s="148" t="str">
        <f>+IF(YEAR(Címlap!$B$5)-M32&gt;18,"","J")</f>
        <v/>
      </c>
      <c r="I32" s="158"/>
      <c r="J32" s="159"/>
      <c r="K32" s="178"/>
      <c r="L32" s="162"/>
      <c r="M32" s="162"/>
      <c r="N32" s="120"/>
      <c r="O32" s="116"/>
      <c r="P32" s="116"/>
      <c r="Q32" s="116"/>
      <c r="R32" s="117"/>
      <c r="S32" s="116"/>
      <c r="T32" s="118"/>
      <c r="U32" s="149">
        <f t="shared" si="24"/>
        <v>0</v>
      </c>
      <c r="V32" s="123"/>
      <c r="W32" s="156"/>
      <c r="X32" s="161"/>
      <c r="Y32" s="150">
        <f t="shared" si="16"/>
        <v>0</v>
      </c>
      <c r="Z32" s="155">
        <f t="shared" si="17"/>
        <v>0</v>
      </c>
      <c r="AA32" s="152">
        <f t="shared" si="18"/>
        <v>0</v>
      </c>
      <c r="AB32" s="50" t="str">
        <f t="shared" si="19"/>
        <v>F1H jun.</v>
      </c>
      <c r="AC32" s="50" t="s">
        <v>609</v>
      </c>
      <c r="AD32" s="41">
        <f>+IF(AND(OR(B32&lt;=$AG$4,U32=$U$6),B32&lt;15),ROUNDUP(AVERAGEIFS(Segédlet!$B$6:$B$19,Segédlet!$A$6:$A$19,"&gt;="&amp;$B32,Segédlet!$A$6:$A$19,"&lt;"&amp;($B32+$AE32)),0),0)</f>
        <v>0</v>
      </c>
      <c r="AE32" s="41">
        <f t="shared" si="20"/>
        <v>88</v>
      </c>
      <c r="AF32" s="41"/>
      <c r="AG32" s="41">
        <f>+IF(AD32&gt;0,INT(($AD$4-B32)/VLOOKUP($B$2,Segédlet!$A$23:$B$29,2,FALSE)),0)</f>
        <v>0</v>
      </c>
      <c r="AH32" s="47" t="str">
        <f t="shared" si="21"/>
        <v/>
      </c>
      <c r="AI32" s="39"/>
      <c r="AJ32" s="39">
        <f t="shared" si="22"/>
        <v>0</v>
      </c>
      <c r="AK32" s="209">
        <f t="shared" si="23"/>
        <v>0</v>
      </c>
    </row>
    <row r="33" spans="1:37" ht="15" hidden="1" customHeight="1">
      <c r="A33" s="191"/>
      <c r="B33" s="153" t="str">
        <f t="shared" si="13"/>
        <v/>
      </c>
      <c r="C33" s="154" t="str">
        <f t="shared" si="14"/>
        <v/>
      </c>
      <c r="D33" s="144"/>
      <c r="E33" s="145"/>
      <c r="F33" s="146"/>
      <c r="G33" s="147" t="str">
        <f t="shared" si="15"/>
        <v xml:space="preserve"> </v>
      </c>
      <c r="H33" s="148" t="str">
        <f>+IF(YEAR(Címlap!$B$5)-M33&gt;18,"","J")</f>
        <v/>
      </c>
      <c r="I33" s="158"/>
      <c r="J33" s="159"/>
      <c r="K33" s="178"/>
      <c r="L33" s="162"/>
      <c r="M33" s="162"/>
      <c r="N33" s="120"/>
      <c r="O33" s="116"/>
      <c r="P33" s="116"/>
      <c r="Q33" s="116"/>
      <c r="R33" s="117"/>
      <c r="S33" s="116"/>
      <c r="T33" s="118"/>
      <c r="U33" s="149">
        <f t="shared" si="24"/>
        <v>0</v>
      </c>
      <c r="V33" s="123"/>
      <c r="W33" s="156"/>
      <c r="X33" s="161"/>
      <c r="Y33" s="150">
        <f t="shared" si="16"/>
        <v>0</v>
      </c>
      <c r="Z33" s="155">
        <f t="shared" si="17"/>
        <v>0</v>
      </c>
      <c r="AA33" s="152">
        <f t="shared" si="18"/>
        <v>0</v>
      </c>
      <c r="AB33" s="50" t="str">
        <f t="shared" si="19"/>
        <v>F1H jun.</v>
      </c>
      <c r="AC33" s="50" t="s">
        <v>609</v>
      </c>
      <c r="AD33" s="41">
        <f>+IF(AND(OR(B33&lt;=$AG$4,U33=$U$6),B33&lt;15),ROUNDUP(AVERAGEIFS(Segédlet!$B$6:$B$19,Segédlet!$A$6:$A$19,"&gt;="&amp;$B33,Segédlet!$A$6:$A$19,"&lt;"&amp;($B33+$AE33)),0),0)</f>
        <v>0</v>
      </c>
      <c r="AE33" s="41">
        <f t="shared" si="20"/>
        <v>88</v>
      </c>
      <c r="AF33" s="41"/>
      <c r="AG33" s="41">
        <f>+IF(AD33&gt;0,INT(($AD$4-B33)/VLOOKUP($B$2,Segédlet!$A$23:$B$29,2,FALSE)),0)</f>
        <v>0</v>
      </c>
      <c r="AH33" s="47" t="str">
        <f t="shared" si="21"/>
        <v/>
      </c>
      <c r="AI33" s="39"/>
      <c r="AJ33" s="39">
        <f t="shared" si="22"/>
        <v>0</v>
      </c>
      <c r="AK33" s="209">
        <f t="shared" si="23"/>
        <v>0</v>
      </c>
    </row>
    <row r="34" spans="1:37" ht="15" hidden="1" customHeight="1">
      <c r="A34" s="191"/>
      <c r="B34" s="153" t="str">
        <f t="shared" si="13"/>
        <v/>
      </c>
      <c r="C34" s="154" t="str">
        <f t="shared" si="14"/>
        <v/>
      </c>
      <c r="D34" s="144"/>
      <c r="E34" s="145"/>
      <c r="F34" s="146"/>
      <c r="G34" s="147" t="str">
        <f t="shared" si="15"/>
        <v xml:space="preserve"> </v>
      </c>
      <c r="H34" s="148" t="str">
        <f>+IF(YEAR(Címlap!$B$5)-M34&gt;18,"","J")</f>
        <v/>
      </c>
      <c r="I34" s="158"/>
      <c r="J34" s="159"/>
      <c r="K34" s="178"/>
      <c r="L34" s="162"/>
      <c r="M34" s="162"/>
      <c r="N34" s="120"/>
      <c r="O34" s="116"/>
      <c r="P34" s="116"/>
      <c r="Q34" s="116"/>
      <c r="R34" s="117"/>
      <c r="S34" s="116"/>
      <c r="T34" s="118"/>
      <c r="U34" s="149">
        <f t="shared" si="24"/>
        <v>0</v>
      </c>
      <c r="V34" s="123"/>
      <c r="W34" s="156"/>
      <c r="X34" s="161"/>
      <c r="Y34" s="150">
        <f t="shared" si="16"/>
        <v>0</v>
      </c>
      <c r="Z34" s="155">
        <f t="shared" si="17"/>
        <v>0</v>
      </c>
      <c r="AA34" s="152">
        <f t="shared" si="18"/>
        <v>0</v>
      </c>
      <c r="AB34" s="50" t="str">
        <f t="shared" si="19"/>
        <v>F1H jun.</v>
      </c>
      <c r="AC34" s="50" t="s">
        <v>609</v>
      </c>
      <c r="AD34" s="41">
        <f>+IF(AND(OR(B34&lt;=$AG$4,U34=$U$6),B34&lt;15),ROUNDUP(AVERAGEIFS(Segédlet!$B$6:$B$19,Segédlet!$A$6:$A$19,"&gt;="&amp;$B34,Segédlet!$A$6:$A$19,"&lt;"&amp;($B34+$AE34)),0),0)</f>
        <v>0</v>
      </c>
      <c r="AE34" s="41">
        <f t="shared" si="20"/>
        <v>88</v>
      </c>
      <c r="AF34" s="41"/>
      <c r="AG34" s="41">
        <f>+IF(AD34&gt;0,INT(($AD$4-B34)/VLOOKUP($B$2,Segédlet!$A$23:$B$29,2,FALSE)),0)</f>
        <v>0</v>
      </c>
      <c r="AH34" s="47" t="str">
        <f t="shared" si="21"/>
        <v/>
      </c>
      <c r="AI34" s="39"/>
      <c r="AJ34" s="39">
        <f t="shared" si="22"/>
        <v>0</v>
      </c>
      <c r="AK34" s="209">
        <f t="shared" si="23"/>
        <v>0</v>
      </c>
    </row>
    <row r="35" spans="1:37" ht="15" hidden="1" customHeight="1">
      <c r="A35" s="191"/>
      <c r="B35" s="153" t="str">
        <f t="shared" si="13"/>
        <v/>
      </c>
      <c r="C35" s="154" t="str">
        <f t="shared" si="14"/>
        <v/>
      </c>
      <c r="D35" s="144"/>
      <c r="E35" s="145"/>
      <c r="F35" s="146"/>
      <c r="G35" s="147" t="str">
        <f t="shared" si="15"/>
        <v xml:space="preserve"> </v>
      </c>
      <c r="H35" s="148" t="str">
        <f>+IF(YEAR(Címlap!$B$5)-M35&gt;18,"","J")</f>
        <v/>
      </c>
      <c r="I35" s="158"/>
      <c r="J35" s="159"/>
      <c r="K35" s="178"/>
      <c r="L35" s="162"/>
      <c r="M35" s="162"/>
      <c r="N35" s="120"/>
      <c r="O35" s="116"/>
      <c r="P35" s="116"/>
      <c r="Q35" s="116"/>
      <c r="R35" s="117"/>
      <c r="S35" s="116"/>
      <c r="T35" s="118"/>
      <c r="U35" s="149">
        <f t="shared" si="24"/>
        <v>0</v>
      </c>
      <c r="V35" s="123"/>
      <c r="W35" s="156"/>
      <c r="X35" s="161"/>
      <c r="Y35" s="150">
        <f t="shared" si="16"/>
        <v>0</v>
      </c>
      <c r="Z35" s="155">
        <f t="shared" si="17"/>
        <v>0</v>
      </c>
      <c r="AA35" s="152">
        <f t="shared" si="18"/>
        <v>0</v>
      </c>
      <c r="AB35" s="50" t="str">
        <f t="shared" si="19"/>
        <v>F1H jun.</v>
      </c>
      <c r="AC35" s="50" t="s">
        <v>609</v>
      </c>
      <c r="AD35" s="41">
        <f>+IF(AND(OR(B35&lt;=$AG$4,U35=$U$6),B35&lt;15),ROUNDUP(AVERAGEIFS(Segédlet!$B$6:$B$19,Segédlet!$A$6:$A$19,"&gt;="&amp;$B35,Segédlet!$A$6:$A$19,"&lt;"&amp;($B35+$AE35)),0),0)</f>
        <v>0</v>
      </c>
      <c r="AE35" s="41">
        <f t="shared" si="20"/>
        <v>88</v>
      </c>
      <c r="AF35" s="41"/>
      <c r="AG35" s="41">
        <f>+IF(AD35&gt;0,INT(($AD$4-B35)/VLOOKUP($B$2,Segédlet!$A$23:$B$29,2,FALSE)),0)</f>
        <v>0</v>
      </c>
      <c r="AH35" s="47" t="str">
        <f t="shared" si="21"/>
        <v/>
      </c>
      <c r="AI35" s="39"/>
      <c r="AJ35" s="39">
        <f t="shared" si="22"/>
        <v>0</v>
      </c>
      <c r="AK35" s="209">
        <f t="shared" si="23"/>
        <v>0</v>
      </c>
    </row>
    <row r="36" spans="1:37" ht="15" hidden="1" customHeight="1">
      <c r="A36" s="191"/>
      <c r="B36" s="153" t="str">
        <f t="shared" si="13"/>
        <v/>
      </c>
      <c r="C36" s="154" t="str">
        <f t="shared" si="14"/>
        <v/>
      </c>
      <c r="D36" s="144"/>
      <c r="E36" s="145"/>
      <c r="F36" s="146"/>
      <c r="G36" s="147" t="str">
        <f t="shared" si="15"/>
        <v xml:space="preserve"> </v>
      </c>
      <c r="H36" s="148" t="str">
        <f>+IF(YEAR(Címlap!$B$5)-M36&gt;18,"","J")</f>
        <v/>
      </c>
      <c r="I36" s="158"/>
      <c r="J36" s="159"/>
      <c r="K36" s="178"/>
      <c r="L36" s="162"/>
      <c r="M36" s="162"/>
      <c r="N36" s="120"/>
      <c r="O36" s="116"/>
      <c r="P36" s="116"/>
      <c r="Q36" s="116"/>
      <c r="R36" s="117"/>
      <c r="S36" s="116"/>
      <c r="T36" s="118"/>
      <c r="U36" s="149">
        <f t="shared" si="24"/>
        <v>0</v>
      </c>
      <c r="V36" s="123"/>
      <c r="W36" s="156"/>
      <c r="X36" s="161"/>
      <c r="Y36" s="150">
        <f t="shared" si="16"/>
        <v>0</v>
      </c>
      <c r="Z36" s="155">
        <f t="shared" si="17"/>
        <v>0</v>
      </c>
      <c r="AA36" s="152">
        <f t="shared" si="18"/>
        <v>0</v>
      </c>
      <c r="AB36" s="50" t="str">
        <f t="shared" si="19"/>
        <v>F1H jun.</v>
      </c>
      <c r="AC36" s="50" t="s">
        <v>609</v>
      </c>
      <c r="AD36" s="41">
        <f>+IF(AND(OR(B36&lt;=$AG$4,U36=$U$6),B36&lt;15),ROUNDUP(AVERAGEIFS(Segédlet!$B$6:$B$19,Segédlet!$A$6:$A$19,"&gt;="&amp;$B36,Segédlet!$A$6:$A$19,"&lt;"&amp;($B36+$AE36)),0),0)</f>
        <v>0</v>
      </c>
      <c r="AE36" s="41">
        <f t="shared" si="20"/>
        <v>88</v>
      </c>
      <c r="AF36" s="41"/>
      <c r="AG36" s="41">
        <f>+IF(AD36&gt;0,INT(($AD$4-B36)/VLOOKUP($B$2,Segédlet!$A$23:$B$29,2,FALSE)),0)</f>
        <v>0</v>
      </c>
      <c r="AH36" s="47" t="str">
        <f t="shared" si="21"/>
        <v/>
      </c>
      <c r="AI36" s="39"/>
      <c r="AJ36" s="39">
        <f t="shared" si="22"/>
        <v>0</v>
      </c>
      <c r="AK36" s="209">
        <f t="shared" si="23"/>
        <v>0</v>
      </c>
    </row>
    <row r="37" spans="1:37" ht="15" hidden="1" customHeight="1">
      <c r="A37" s="191"/>
      <c r="B37" s="153" t="str">
        <f t="shared" si="13"/>
        <v/>
      </c>
      <c r="C37" s="154" t="str">
        <f t="shared" si="14"/>
        <v/>
      </c>
      <c r="D37" s="144"/>
      <c r="E37" s="145"/>
      <c r="F37" s="146"/>
      <c r="G37" s="147" t="str">
        <f t="shared" si="15"/>
        <v xml:space="preserve"> </v>
      </c>
      <c r="H37" s="148" t="str">
        <f>+IF(YEAR(Címlap!$B$5)-M37&gt;18,"","J")</f>
        <v/>
      </c>
      <c r="I37" s="158"/>
      <c r="J37" s="159"/>
      <c r="K37" s="178"/>
      <c r="L37" s="162"/>
      <c r="M37" s="162"/>
      <c r="N37" s="120"/>
      <c r="O37" s="116"/>
      <c r="P37" s="116"/>
      <c r="Q37" s="116"/>
      <c r="R37" s="117"/>
      <c r="S37" s="116"/>
      <c r="T37" s="118"/>
      <c r="U37" s="149">
        <f t="shared" si="24"/>
        <v>0</v>
      </c>
      <c r="V37" s="123"/>
      <c r="W37" s="156"/>
      <c r="X37" s="161"/>
      <c r="Y37" s="150">
        <f t="shared" si="16"/>
        <v>0</v>
      </c>
      <c r="Z37" s="155">
        <f t="shared" si="17"/>
        <v>0</v>
      </c>
      <c r="AA37" s="152">
        <f t="shared" si="18"/>
        <v>0</v>
      </c>
      <c r="AB37" s="50" t="str">
        <f t="shared" si="19"/>
        <v>F1H jun.</v>
      </c>
      <c r="AC37" s="50" t="s">
        <v>609</v>
      </c>
      <c r="AD37" s="41">
        <f>+IF(AND(OR(B37&lt;=$AG$4,U37=$U$6),B37&lt;15),ROUNDUP(AVERAGEIFS(Segédlet!$B$6:$B$19,Segédlet!$A$6:$A$19,"&gt;="&amp;$B37,Segédlet!$A$6:$A$19,"&lt;"&amp;($B37+$AE37)),0),0)</f>
        <v>0</v>
      </c>
      <c r="AE37" s="41">
        <f t="shared" si="20"/>
        <v>88</v>
      </c>
      <c r="AF37" s="41"/>
      <c r="AG37" s="41">
        <f>+IF(AD37&gt;0,INT(($AD$4-B37)/VLOOKUP($B$2,Segédlet!$A$23:$B$29,2,FALSE)),0)</f>
        <v>0</v>
      </c>
      <c r="AH37" s="47" t="str">
        <f t="shared" si="21"/>
        <v/>
      </c>
      <c r="AI37" s="39"/>
      <c r="AJ37" s="39">
        <f t="shared" si="22"/>
        <v>0</v>
      </c>
      <c r="AK37" s="209">
        <f t="shared" si="23"/>
        <v>0</v>
      </c>
    </row>
    <row r="38" spans="1:37" ht="15" hidden="1" customHeight="1">
      <c r="A38" s="191"/>
      <c r="B38" s="153" t="str">
        <f t="shared" si="13"/>
        <v/>
      </c>
      <c r="C38" s="154" t="str">
        <f t="shared" si="14"/>
        <v/>
      </c>
      <c r="D38" s="144"/>
      <c r="E38" s="145"/>
      <c r="F38" s="146"/>
      <c r="G38" s="147" t="str">
        <f t="shared" si="15"/>
        <v xml:space="preserve"> </v>
      </c>
      <c r="H38" s="148" t="str">
        <f>+IF(YEAR(Címlap!$B$5)-M38&gt;18,"","J")</f>
        <v/>
      </c>
      <c r="I38" s="158"/>
      <c r="J38" s="159"/>
      <c r="K38" s="178"/>
      <c r="L38" s="162"/>
      <c r="M38" s="162"/>
      <c r="N38" s="120"/>
      <c r="O38" s="116"/>
      <c r="P38" s="116"/>
      <c r="Q38" s="116"/>
      <c r="R38" s="117"/>
      <c r="S38" s="116"/>
      <c r="T38" s="118"/>
      <c r="U38" s="149">
        <f t="shared" si="24"/>
        <v>0</v>
      </c>
      <c r="V38" s="123"/>
      <c r="W38" s="156"/>
      <c r="X38" s="161"/>
      <c r="Y38" s="150">
        <f t="shared" si="16"/>
        <v>0</v>
      </c>
      <c r="Z38" s="155">
        <f t="shared" si="17"/>
        <v>0</v>
      </c>
      <c r="AA38" s="152">
        <f t="shared" si="18"/>
        <v>0</v>
      </c>
      <c r="AB38" s="50" t="str">
        <f t="shared" si="19"/>
        <v>F1H jun.</v>
      </c>
      <c r="AC38" s="50" t="s">
        <v>609</v>
      </c>
      <c r="AD38" s="41">
        <f>+IF(AND(OR(B38&lt;=$AG$4,U38=$U$6),B38&lt;15),ROUNDUP(AVERAGEIFS(Segédlet!$B$6:$B$19,Segédlet!$A$6:$A$19,"&gt;="&amp;$B38,Segédlet!$A$6:$A$19,"&lt;"&amp;($B38+$AE38)),0),0)</f>
        <v>0</v>
      </c>
      <c r="AE38" s="41">
        <f t="shared" si="20"/>
        <v>88</v>
      </c>
      <c r="AF38" s="41"/>
      <c r="AG38" s="41">
        <f>+IF(AD38&gt;0,INT(($AD$4-B38)/VLOOKUP($B$2,Segédlet!$A$23:$B$29,2,FALSE)),0)</f>
        <v>0</v>
      </c>
      <c r="AH38" s="47" t="str">
        <f t="shared" si="21"/>
        <v/>
      </c>
      <c r="AI38" s="39"/>
      <c r="AJ38" s="39">
        <f t="shared" si="22"/>
        <v>0</v>
      </c>
      <c r="AK38" s="209">
        <f t="shared" si="23"/>
        <v>0</v>
      </c>
    </row>
    <row r="39" spans="1:37" ht="15" hidden="1" customHeight="1">
      <c r="A39" s="191"/>
      <c r="B39" s="153" t="str">
        <f t="shared" si="13"/>
        <v/>
      </c>
      <c r="C39" s="154" t="str">
        <f t="shared" si="14"/>
        <v/>
      </c>
      <c r="D39" s="144"/>
      <c r="E39" s="145"/>
      <c r="F39" s="146"/>
      <c r="G39" s="147" t="str">
        <f t="shared" si="15"/>
        <v xml:space="preserve"> </v>
      </c>
      <c r="H39" s="148" t="str">
        <f>+IF(YEAR(Címlap!$B$5)-M39&gt;18,"","J")</f>
        <v/>
      </c>
      <c r="I39" s="158"/>
      <c r="J39" s="159"/>
      <c r="K39" s="178"/>
      <c r="L39" s="162"/>
      <c r="M39" s="162"/>
      <c r="N39" s="120"/>
      <c r="O39" s="116"/>
      <c r="P39" s="116"/>
      <c r="Q39" s="116"/>
      <c r="R39" s="117"/>
      <c r="S39" s="116"/>
      <c r="T39" s="118"/>
      <c r="U39" s="149">
        <f t="shared" si="24"/>
        <v>0</v>
      </c>
      <c r="V39" s="123"/>
      <c r="W39" s="156"/>
      <c r="X39" s="161"/>
      <c r="Y39" s="150">
        <f t="shared" si="16"/>
        <v>0</v>
      </c>
      <c r="Z39" s="155">
        <f t="shared" si="17"/>
        <v>0</v>
      </c>
      <c r="AA39" s="152">
        <f t="shared" si="18"/>
        <v>0</v>
      </c>
      <c r="AB39" s="50" t="str">
        <f t="shared" si="19"/>
        <v>F1H jun.</v>
      </c>
      <c r="AC39" s="50" t="s">
        <v>609</v>
      </c>
      <c r="AD39" s="41">
        <f>+IF(AND(OR(B39&lt;=$AG$4,U39=$U$6),B39&lt;15),ROUNDUP(AVERAGEIFS(Segédlet!$B$6:$B$19,Segédlet!$A$6:$A$19,"&gt;="&amp;$B39,Segédlet!$A$6:$A$19,"&lt;"&amp;($B39+$AE39)),0),0)</f>
        <v>0</v>
      </c>
      <c r="AE39" s="41">
        <f t="shared" si="20"/>
        <v>88</v>
      </c>
      <c r="AF39" s="41"/>
      <c r="AG39" s="41">
        <f>+IF(AD39&gt;0,INT(($AD$4-B39)/VLOOKUP($B$2,Segédlet!$A$23:$B$29,2,FALSE)),0)</f>
        <v>0</v>
      </c>
      <c r="AH39" s="47" t="str">
        <f t="shared" si="21"/>
        <v/>
      </c>
      <c r="AI39" s="39"/>
      <c r="AJ39" s="39">
        <f t="shared" si="22"/>
        <v>0</v>
      </c>
      <c r="AK39" s="209">
        <f t="shared" si="23"/>
        <v>0</v>
      </c>
    </row>
    <row r="40" spans="1:37" ht="15" hidden="1" customHeight="1">
      <c r="A40" s="191"/>
      <c r="B40" s="153" t="str">
        <f t="shared" si="13"/>
        <v/>
      </c>
      <c r="C40" s="154" t="str">
        <f t="shared" si="14"/>
        <v/>
      </c>
      <c r="D40" s="144"/>
      <c r="E40" s="145"/>
      <c r="F40" s="146"/>
      <c r="G40" s="147" t="str">
        <f t="shared" si="15"/>
        <v xml:space="preserve"> </v>
      </c>
      <c r="H40" s="148" t="str">
        <f>+IF(YEAR(Címlap!$B$5)-M40&gt;18,"","J")</f>
        <v/>
      </c>
      <c r="I40" s="158"/>
      <c r="J40" s="159"/>
      <c r="K40" s="178"/>
      <c r="L40" s="162"/>
      <c r="M40" s="162"/>
      <c r="N40" s="120"/>
      <c r="O40" s="116"/>
      <c r="P40" s="116"/>
      <c r="Q40" s="116"/>
      <c r="R40" s="117"/>
      <c r="S40" s="116"/>
      <c r="T40" s="118"/>
      <c r="U40" s="149">
        <f t="shared" si="24"/>
        <v>0</v>
      </c>
      <c r="V40" s="123"/>
      <c r="W40" s="156"/>
      <c r="X40" s="161"/>
      <c r="Y40" s="150">
        <f t="shared" si="16"/>
        <v>0</v>
      </c>
      <c r="Z40" s="155">
        <f t="shared" si="17"/>
        <v>0</v>
      </c>
      <c r="AA40" s="152">
        <f t="shared" si="18"/>
        <v>0</v>
      </c>
      <c r="AB40" s="50" t="str">
        <f t="shared" si="19"/>
        <v>F1H jun.</v>
      </c>
      <c r="AC40" s="50" t="s">
        <v>609</v>
      </c>
      <c r="AD40" s="41">
        <f>+IF(AND(OR(B40&lt;=$AG$4,U40=$U$6),B40&lt;15),ROUNDUP(AVERAGEIFS(Segédlet!$B$6:$B$19,Segédlet!$A$6:$A$19,"&gt;="&amp;$B40,Segédlet!$A$6:$A$19,"&lt;"&amp;($B40+$AE40)),0),0)</f>
        <v>0</v>
      </c>
      <c r="AE40" s="41">
        <f t="shared" si="20"/>
        <v>88</v>
      </c>
      <c r="AF40" s="41"/>
      <c r="AG40" s="41">
        <f>+IF(AD40&gt;0,INT(($AD$4-B40)/VLOOKUP($B$2,Segédlet!$A$23:$B$29,2,FALSE)),0)</f>
        <v>0</v>
      </c>
      <c r="AH40" s="47" t="str">
        <f t="shared" si="21"/>
        <v/>
      </c>
      <c r="AI40" s="39"/>
      <c r="AJ40" s="39">
        <f t="shared" si="22"/>
        <v>0</v>
      </c>
      <c r="AK40" s="209">
        <f t="shared" si="23"/>
        <v>0</v>
      </c>
    </row>
    <row r="41" spans="1:37" ht="15" hidden="1" customHeight="1">
      <c r="A41" s="191"/>
      <c r="B41" s="153" t="str">
        <f t="shared" si="13"/>
        <v/>
      </c>
      <c r="C41" s="154" t="str">
        <f t="shared" si="14"/>
        <v/>
      </c>
      <c r="D41" s="144"/>
      <c r="E41" s="145"/>
      <c r="F41" s="146"/>
      <c r="G41" s="147" t="str">
        <f t="shared" si="15"/>
        <v xml:space="preserve"> </v>
      </c>
      <c r="H41" s="148" t="str">
        <f>+IF(YEAR(Címlap!$B$5)-M41&gt;18,"","J")</f>
        <v/>
      </c>
      <c r="I41" s="158"/>
      <c r="J41" s="159"/>
      <c r="K41" s="178"/>
      <c r="L41" s="162"/>
      <c r="M41" s="162"/>
      <c r="N41" s="120"/>
      <c r="O41" s="116"/>
      <c r="P41" s="116"/>
      <c r="Q41" s="116"/>
      <c r="R41" s="117"/>
      <c r="S41" s="116"/>
      <c r="T41" s="118"/>
      <c r="U41" s="149">
        <f t="shared" si="24"/>
        <v>0</v>
      </c>
      <c r="V41" s="123"/>
      <c r="W41" s="156"/>
      <c r="X41" s="161"/>
      <c r="Y41" s="150">
        <f t="shared" si="16"/>
        <v>0</v>
      </c>
      <c r="Z41" s="155">
        <f t="shared" si="17"/>
        <v>0</v>
      </c>
      <c r="AA41" s="152">
        <f t="shared" si="18"/>
        <v>0</v>
      </c>
      <c r="AB41" s="50" t="str">
        <f t="shared" si="19"/>
        <v>F1H jun.</v>
      </c>
      <c r="AC41" s="50" t="s">
        <v>609</v>
      </c>
      <c r="AD41" s="41">
        <f>+IF(AND(OR(B41&lt;=$AG$4,U41=$U$6),B41&lt;15),ROUNDUP(AVERAGEIFS(Segédlet!$B$6:$B$19,Segédlet!$A$6:$A$19,"&gt;="&amp;$B41,Segédlet!$A$6:$A$19,"&lt;"&amp;($B41+$AE41)),0),0)</f>
        <v>0</v>
      </c>
      <c r="AE41" s="41">
        <f t="shared" si="20"/>
        <v>88</v>
      </c>
      <c r="AF41" s="41"/>
      <c r="AG41" s="41">
        <f>+IF(AD41&gt;0,INT(($AD$4-B41)/VLOOKUP($B$2,Segédlet!$A$23:$B$29,2,FALSE)),0)</f>
        <v>0</v>
      </c>
      <c r="AH41" s="47" t="str">
        <f t="shared" si="21"/>
        <v/>
      </c>
      <c r="AI41" s="39"/>
      <c r="AJ41" s="39">
        <f t="shared" si="22"/>
        <v>0</v>
      </c>
      <c r="AK41" s="209">
        <f t="shared" si="23"/>
        <v>0</v>
      </c>
    </row>
    <row r="42" spans="1:37" ht="15" hidden="1" customHeight="1">
      <c r="A42" s="191"/>
      <c r="B42" s="153" t="str">
        <f t="shared" si="13"/>
        <v/>
      </c>
      <c r="C42" s="154" t="str">
        <f t="shared" si="14"/>
        <v/>
      </c>
      <c r="D42" s="144"/>
      <c r="E42" s="145"/>
      <c r="F42" s="146"/>
      <c r="G42" s="147" t="str">
        <f t="shared" si="15"/>
        <v xml:space="preserve"> </v>
      </c>
      <c r="H42" s="148" t="str">
        <f>+IF(YEAR(Címlap!$B$5)-M42&gt;18,"","J")</f>
        <v/>
      </c>
      <c r="I42" s="158"/>
      <c r="J42" s="159"/>
      <c r="K42" s="178"/>
      <c r="L42" s="162"/>
      <c r="M42" s="162"/>
      <c r="N42" s="120"/>
      <c r="O42" s="116"/>
      <c r="P42" s="116"/>
      <c r="Q42" s="116"/>
      <c r="R42" s="117"/>
      <c r="S42" s="116"/>
      <c r="T42" s="118"/>
      <c r="U42" s="149">
        <f t="shared" si="24"/>
        <v>0</v>
      </c>
      <c r="V42" s="123"/>
      <c r="W42" s="156"/>
      <c r="X42" s="161"/>
      <c r="Y42" s="150">
        <f t="shared" si="16"/>
        <v>0</v>
      </c>
      <c r="Z42" s="155">
        <f t="shared" si="17"/>
        <v>0</v>
      </c>
      <c r="AA42" s="152">
        <f t="shared" si="18"/>
        <v>0</v>
      </c>
      <c r="AB42" s="50" t="str">
        <f t="shared" si="19"/>
        <v>F1H jun.</v>
      </c>
      <c r="AC42" s="50" t="s">
        <v>609</v>
      </c>
      <c r="AD42" s="41">
        <f>+IF(AND(OR(B42&lt;=$AG$4,U42=$U$6),B42&lt;15),ROUNDUP(AVERAGEIFS(Segédlet!$B$6:$B$19,Segédlet!$A$6:$A$19,"&gt;="&amp;$B42,Segédlet!$A$6:$A$19,"&lt;"&amp;($B42+$AE42)),0),0)</f>
        <v>0</v>
      </c>
      <c r="AE42" s="41">
        <f t="shared" si="20"/>
        <v>88</v>
      </c>
      <c r="AF42" s="41"/>
      <c r="AG42" s="41">
        <f>+IF(AD42&gt;0,INT(($AD$4-B42)/VLOOKUP($B$2,Segédlet!$A$23:$B$29,2,FALSE)),0)</f>
        <v>0</v>
      </c>
      <c r="AH42" s="47" t="str">
        <f t="shared" si="21"/>
        <v/>
      </c>
      <c r="AI42" s="39"/>
      <c r="AJ42" s="39">
        <f t="shared" si="22"/>
        <v>0</v>
      </c>
      <c r="AK42" s="209">
        <f t="shared" si="23"/>
        <v>0</v>
      </c>
    </row>
    <row r="43" spans="1:37" ht="15" hidden="1" customHeight="1">
      <c r="A43" s="191"/>
      <c r="B43" s="153" t="str">
        <f t="shared" si="13"/>
        <v/>
      </c>
      <c r="C43" s="154" t="str">
        <f t="shared" si="14"/>
        <v/>
      </c>
      <c r="D43" s="144"/>
      <c r="E43" s="145"/>
      <c r="F43" s="146"/>
      <c r="G43" s="147" t="str">
        <f t="shared" si="15"/>
        <v xml:space="preserve"> </v>
      </c>
      <c r="H43" s="148" t="str">
        <f>+IF(YEAR(Címlap!$B$5)-M43&gt;18,"","J")</f>
        <v/>
      </c>
      <c r="I43" s="158"/>
      <c r="J43" s="159"/>
      <c r="K43" s="178"/>
      <c r="L43" s="162"/>
      <c r="M43" s="162"/>
      <c r="N43" s="120"/>
      <c r="O43" s="116"/>
      <c r="P43" s="116"/>
      <c r="Q43" s="116"/>
      <c r="R43" s="117"/>
      <c r="S43" s="116"/>
      <c r="T43" s="118"/>
      <c r="U43" s="149">
        <f t="shared" si="24"/>
        <v>0</v>
      </c>
      <c r="V43" s="123"/>
      <c r="W43" s="156"/>
      <c r="X43" s="161"/>
      <c r="Y43" s="150">
        <f t="shared" si="16"/>
        <v>0</v>
      </c>
      <c r="Z43" s="155">
        <f t="shared" si="17"/>
        <v>0</v>
      </c>
      <c r="AA43" s="152">
        <f t="shared" si="18"/>
        <v>0</v>
      </c>
      <c r="AB43" s="50" t="str">
        <f t="shared" si="19"/>
        <v>F1H jun.</v>
      </c>
      <c r="AC43" s="50" t="s">
        <v>609</v>
      </c>
      <c r="AD43" s="41">
        <f>+IF(AND(OR(B43&lt;=$AG$4,U43=$U$6),B43&lt;15),ROUNDUP(AVERAGEIFS(Segédlet!$B$6:$B$19,Segédlet!$A$6:$A$19,"&gt;="&amp;$B43,Segédlet!$A$6:$A$19,"&lt;"&amp;($B43+$AE43)),0),0)</f>
        <v>0</v>
      </c>
      <c r="AE43" s="41">
        <f t="shared" si="20"/>
        <v>88</v>
      </c>
      <c r="AF43" s="41"/>
      <c r="AG43" s="41">
        <f>+IF(AD43&gt;0,INT(($AD$4-B43)/VLOOKUP($B$2,Segédlet!$A$23:$B$29,2,FALSE)),0)</f>
        <v>0</v>
      </c>
      <c r="AH43" s="47" t="str">
        <f t="shared" si="21"/>
        <v/>
      </c>
      <c r="AI43" s="39"/>
      <c r="AJ43" s="39">
        <f t="shared" si="22"/>
        <v>0</v>
      </c>
      <c r="AK43" s="209">
        <f t="shared" si="23"/>
        <v>0</v>
      </c>
    </row>
    <row r="44" spans="1:37" ht="15" hidden="1" customHeight="1">
      <c r="A44" s="191"/>
      <c r="B44" s="153" t="str">
        <f t="shared" si="13"/>
        <v/>
      </c>
      <c r="C44" s="154" t="str">
        <f t="shared" si="14"/>
        <v/>
      </c>
      <c r="D44" s="144"/>
      <c r="E44" s="145"/>
      <c r="F44" s="146"/>
      <c r="G44" s="147" t="str">
        <f t="shared" si="15"/>
        <v xml:space="preserve"> </v>
      </c>
      <c r="H44" s="148" t="str">
        <f>+IF(YEAR(Címlap!$B$5)-M44&gt;18,"","J")</f>
        <v/>
      </c>
      <c r="I44" s="158"/>
      <c r="J44" s="159"/>
      <c r="K44" s="178"/>
      <c r="L44" s="162"/>
      <c r="M44" s="162"/>
      <c r="N44" s="120"/>
      <c r="O44" s="116"/>
      <c r="P44" s="116"/>
      <c r="Q44" s="116"/>
      <c r="R44" s="117"/>
      <c r="S44" s="116"/>
      <c r="T44" s="118"/>
      <c r="U44" s="149">
        <f t="shared" si="24"/>
        <v>0</v>
      </c>
      <c r="V44" s="123"/>
      <c r="W44" s="156"/>
      <c r="X44" s="161"/>
      <c r="Y44" s="150">
        <f t="shared" si="16"/>
        <v>0</v>
      </c>
      <c r="Z44" s="155">
        <f t="shared" si="17"/>
        <v>0</v>
      </c>
      <c r="AA44" s="152">
        <f t="shared" si="18"/>
        <v>0</v>
      </c>
      <c r="AB44" s="50" t="str">
        <f t="shared" si="19"/>
        <v>F1H jun.</v>
      </c>
      <c r="AC44" s="50" t="s">
        <v>609</v>
      </c>
      <c r="AD44" s="41">
        <f>+IF(AND(OR(B44&lt;=$AG$4,U44=$U$6),B44&lt;15),ROUNDUP(AVERAGEIFS(Segédlet!$B$6:$B$19,Segédlet!$A$6:$A$19,"&gt;="&amp;$B44,Segédlet!$A$6:$A$19,"&lt;"&amp;($B44+$AE44)),0),0)</f>
        <v>0</v>
      </c>
      <c r="AE44" s="41">
        <f t="shared" si="20"/>
        <v>88</v>
      </c>
      <c r="AF44" s="41"/>
      <c r="AG44" s="41">
        <f>+IF(AD44&gt;0,INT(($AD$4-B44)/VLOOKUP($B$2,Segédlet!$A$23:$B$29,2,FALSE)),0)</f>
        <v>0</v>
      </c>
      <c r="AH44" s="47" t="str">
        <f t="shared" si="21"/>
        <v/>
      </c>
      <c r="AI44" s="39"/>
      <c r="AJ44" s="39">
        <f t="shared" si="22"/>
        <v>0</v>
      </c>
      <c r="AK44" s="209">
        <f t="shared" si="23"/>
        <v>0</v>
      </c>
    </row>
    <row r="45" spans="1:37" ht="15" hidden="1" customHeight="1">
      <c r="A45" s="191"/>
      <c r="B45" s="153" t="str">
        <f t="shared" si="13"/>
        <v/>
      </c>
      <c r="C45" s="154" t="str">
        <f t="shared" si="14"/>
        <v/>
      </c>
      <c r="D45" s="144"/>
      <c r="E45" s="145"/>
      <c r="F45" s="146"/>
      <c r="G45" s="147" t="str">
        <f t="shared" si="15"/>
        <v xml:space="preserve"> </v>
      </c>
      <c r="H45" s="148" t="str">
        <f>+IF(YEAR(Címlap!$B$5)-M45&gt;18,"","J")</f>
        <v/>
      </c>
      <c r="I45" s="158"/>
      <c r="J45" s="159"/>
      <c r="K45" s="178"/>
      <c r="L45" s="162"/>
      <c r="M45" s="162"/>
      <c r="N45" s="120"/>
      <c r="O45" s="116"/>
      <c r="P45" s="116"/>
      <c r="Q45" s="116"/>
      <c r="R45" s="117"/>
      <c r="S45" s="116"/>
      <c r="T45" s="118"/>
      <c r="U45" s="149">
        <f t="shared" si="24"/>
        <v>0</v>
      </c>
      <c r="V45" s="123"/>
      <c r="W45" s="156"/>
      <c r="X45" s="161"/>
      <c r="Y45" s="150">
        <f t="shared" si="16"/>
        <v>0</v>
      </c>
      <c r="Z45" s="155">
        <f t="shared" si="17"/>
        <v>0</v>
      </c>
      <c r="AA45" s="152">
        <f t="shared" si="18"/>
        <v>0</v>
      </c>
      <c r="AB45" s="50" t="str">
        <f t="shared" si="19"/>
        <v>F1H jun.</v>
      </c>
      <c r="AC45" s="50" t="s">
        <v>609</v>
      </c>
      <c r="AD45" s="41">
        <f>+IF(AND(OR(B45&lt;=$AG$4,U45=$U$6),B45&lt;15),ROUNDUP(AVERAGEIFS(Segédlet!$B$6:$B$19,Segédlet!$A$6:$A$19,"&gt;="&amp;$B45,Segédlet!$A$6:$A$19,"&lt;"&amp;($B45+$AE45)),0),0)</f>
        <v>0</v>
      </c>
      <c r="AE45" s="41">
        <f t="shared" si="20"/>
        <v>88</v>
      </c>
      <c r="AF45" s="41"/>
      <c r="AG45" s="41">
        <f>+IF(AD45&gt;0,INT(($AD$4-B45)/VLOOKUP($B$2,Segédlet!$A$23:$B$29,2,FALSE)),0)</f>
        <v>0</v>
      </c>
      <c r="AH45" s="47" t="str">
        <f t="shared" si="21"/>
        <v/>
      </c>
      <c r="AI45" s="39"/>
      <c r="AJ45" s="39">
        <f t="shared" si="22"/>
        <v>0</v>
      </c>
      <c r="AK45" s="209">
        <f t="shared" si="23"/>
        <v>0</v>
      </c>
    </row>
    <row r="46" spans="1:37" ht="15" hidden="1" customHeight="1">
      <c r="A46" s="191"/>
      <c r="B46" s="153" t="str">
        <f t="shared" si="13"/>
        <v/>
      </c>
      <c r="C46" s="154" t="str">
        <f t="shared" si="14"/>
        <v/>
      </c>
      <c r="D46" s="144"/>
      <c r="E46" s="145"/>
      <c r="F46" s="146"/>
      <c r="G46" s="147" t="str">
        <f t="shared" si="15"/>
        <v xml:space="preserve"> </v>
      </c>
      <c r="H46" s="148" t="str">
        <f>+IF(YEAR(Címlap!$B$5)-M46&gt;18,"","J")</f>
        <v/>
      </c>
      <c r="I46" s="158"/>
      <c r="J46" s="159"/>
      <c r="K46" s="178"/>
      <c r="L46" s="162"/>
      <c r="M46" s="162"/>
      <c r="N46" s="120"/>
      <c r="O46" s="116"/>
      <c r="P46" s="116"/>
      <c r="Q46" s="116"/>
      <c r="R46" s="117"/>
      <c r="S46" s="116"/>
      <c r="T46" s="118"/>
      <c r="U46" s="149">
        <f t="shared" si="24"/>
        <v>0</v>
      </c>
      <c r="V46" s="123"/>
      <c r="W46" s="156"/>
      <c r="X46" s="161"/>
      <c r="Y46" s="150">
        <f t="shared" si="16"/>
        <v>0</v>
      </c>
      <c r="Z46" s="155">
        <f t="shared" si="17"/>
        <v>0</v>
      </c>
      <c r="AA46" s="152">
        <f t="shared" si="18"/>
        <v>0</v>
      </c>
      <c r="AB46" s="50" t="str">
        <f t="shared" si="19"/>
        <v>F1H jun.</v>
      </c>
      <c r="AC46" s="50" t="s">
        <v>609</v>
      </c>
      <c r="AD46" s="41">
        <f>+IF(AND(OR(B46&lt;=$AG$4,U46=$U$6),B46&lt;15),ROUNDUP(AVERAGEIFS(Segédlet!$B$6:$B$19,Segédlet!$A$6:$A$19,"&gt;="&amp;$B46,Segédlet!$A$6:$A$19,"&lt;"&amp;($B46+$AE46)),0),0)</f>
        <v>0</v>
      </c>
      <c r="AE46" s="41">
        <f t="shared" si="20"/>
        <v>88</v>
      </c>
      <c r="AF46" s="41"/>
      <c r="AG46" s="41">
        <f>+IF(AD46&gt;0,INT(($AD$4-B46)/VLOOKUP($B$2,Segédlet!$A$23:$B$29,2,FALSE)),0)</f>
        <v>0</v>
      </c>
      <c r="AH46" s="47" t="str">
        <f t="shared" si="21"/>
        <v/>
      </c>
      <c r="AI46" s="39"/>
      <c r="AJ46" s="39">
        <f t="shared" si="22"/>
        <v>0</v>
      </c>
      <c r="AK46" s="209">
        <f t="shared" si="23"/>
        <v>0</v>
      </c>
    </row>
    <row r="47" spans="1:37" ht="15" hidden="1" customHeight="1">
      <c r="A47" s="191"/>
      <c r="B47" s="153" t="str">
        <f t="shared" si="13"/>
        <v/>
      </c>
      <c r="C47" s="154" t="str">
        <f t="shared" si="14"/>
        <v/>
      </c>
      <c r="D47" s="144"/>
      <c r="E47" s="145"/>
      <c r="F47" s="146"/>
      <c r="G47" s="147" t="str">
        <f t="shared" si="15"/>
        <v xml:space="preserve"> </v>
      </c>
      <c r="H47" s="148" t="str">
        <f>+IF(YEAR(Címlap!$B$5)-M47&gt;18,"","J")</f>
        <v/>
      </c>
      <c r="I47" s="158"/>
      <c r="J47" s="159"/>
      <c r="K47" s="178"/>
      <c r="L47" s="162"/>
      <c r="M47" s="162"/>
      <c r="N47" s="120"/>
      <c r="O47" s="116"/>
      <c r="P47" s="116"/>
      <c r="Q47" s="116"/>
      <c r="R47" s="117"/>
      <c r="S47" s="116"/>
      <c r="T47" s="118"/>
      <c r="U47" s="149">
        <f t="shared" si="24"/>
        <v>0</v>
      </c>
      <c r="V47" s="123"/>
      <c r="W47" s="156"/>
      <c r="X47" s="161"/>
      <c r="Y47" s="150">
        <f t="shared" si="16"/>
        <v>0</v>
      </c>
      <c r="Z47" s="155">
        <f t="shared" si="17"/>
        <v>0</v>
      </c>
      <c r="AA47" s="152">
        <f t="shared" si="18"/>
        <v>0</v>
      </c>
      <c r="AB47" s="50" t="str">
        <f t="shared" si="19"/>
        <v>F1H jun.</v>
      </c>
      <c r="AC47" s="50" t="s">
        <v>609</v>
      </c>
      <c r="AD47" s="41">
        <f>+IF(AND(OR(B47&lt;=$AG$4,U47=$U$6),B47&lt;15),ROUNDUP(AVERAGEIFS(Segédlet!$B$6:$B$19,Segédlet!$A$6:$A$19,"&gt;="&amp;$B47,Segédlet!$A$6:$A$19,"&lt;"&amp;($B47+$AE47)),0),0)</f>
        <v>0</v>
      </c>
      <c r="AE47" s="41">
        <f t="shared" si="20"/>
        <v>88</v>
      </c>
      <c r="AF47" s="41"/>
      <c r="AG47" s="41">
        <f>+IF(AD47&gt;0,INT(($AD$4-B47)/VLOOKUP($B$2,Segédlet!$A$23:$B$29,2,FALSE)),0)</f>
        <v>0</v>
      </c>
      <c r="AH47" s="47" t="str">
        <f t="shared" si="21"/>
        <v/>
      </c>
      <c r="AI47" s="39"/>
      <c r="AJ47" s="39">
        <f t="shared" si="22"/>
        <v>0</v>
      </c>
      <c r="AK47" s="209">
        <f t="shared" si="23"/>
        <v>0</v>
      </c>
    </row>
    <row r="48" spans="1:37" ht="15" hidden="1" customHeight="1">
      <c r="A48" s="191"/>
      <c r="B48" s="153" t="str">
        <f t="shared" si="13"/>
        <v/>
      </c>
      <c r="C48" s="154" t="str">
        <f t="shared" si="14"/>
        <v/>
      </c>
      <c r="D48" s="144"/>
      <c r="E48" s="145"/>
      <c r="F48" s="146"/>
      <c r="G48" s="147" t="str">
        <f t="shared" si="15"/>
        <v xml:space="preserve"> </v>
      </c>
      <c r="H48" s="148" t="str">
        <f>+IF(YEAR(Címlap!$B$5)-M48&gt;18,"","J")</f>
        <v/>
      </c>
      <c r="I48" s="158"/>
      <c r="J48" s="159"/>
      <c r="K48" s="178"/>
      <c r="L48" s="162"/>
      <c r="M48" s="162"/>
      <c r="N48" s="120"/>
      <c r="O48" s="116"/>
      <c r="P48" s="116"/>
      <c r="Q48" s="116"/>
      <c r="R48" s="117"/>
      <c r="S48" s="116"/>
      <c r="T48" s="118"/>
      <c r="U48" s="149">
        <f t="shared" si="24"/>
        <v>0</v>
      </c>
      <c r="V48" s="123"/>
      <c r="W48" s="156"/>
      <c r="X48" s="161"/>
      <c r="Y48" s="150">
        <f t="shared" si="16"/>
        <v>0</v>
      </c>
      <c r="Z48" s="155">
        <f t="shared" si="17"/>
        <v>0</v>
      </c>
      <c r="AA48" s="152">
        <f t="shared" si="18"/>
        <v>0</v>
      </c>
      <c r="AB48" s="50" t="str">
        <f t="shared" si="19"/>
        <v>F1H jun.</v>
      </c>
      <c r="AC48" s="50" t="s">
        <v>609</v>
      </c>
      <c r="AD48" s="41">
        <f>+IF(AND(OR(B48&lt;=$AG$4,U48=$U$6),B48&lt;15),ROUNDUP(AVERAGEIFS(Segédlet!$B$6:$B$19,Segédlet!$A$6:$A$19,"&gt;="&amp;$B48,Segédlet!$A$6:$A$19,"&lt;"&amp;($B48+$AE48)),0),0)</f>
        <v>0</v>
      </c>
      <c r="AE48" s="41">
        <f t="shared" si="20"/>
        <v>88</v>
      </c>
      <c r="AF48" s="41"/>
      <c r="AG48" s="41">
        <f>+IF(AD48&gt;0,INT(($AD$4-B48)/VLOOKUP($B$2,Segédlet!$A$23:$B$29,2,FALSE)),0)</f>
        <v>0</v>
      </c>
      <c r="AH48" s="47" t="str">
        <f t="shared" si="21"/>
        <v/>
      </c>
      <c r="AI48" s="39"/>
      <c r="AJ48" s="39">
        <f t="shared" si="22"/>
        <v>0</v>
      </c>
      <c r="AK48" s="209">
        <f t="shared" si="23"/>
        <v>0</v>
      </c>
    </row>
    <row r="49" spans="1:37" ht="15" hidden="1" customHeight="1">
      <c r="A49" s="191"/>
      <c r="B49" s="153" t="str">
        <f t="shared" si="13"/>
        <v/>
      </c>
      <c r="C49" s="154" t="str">
        <f t="shared" si="14"/>
        <v/>
      </c>
      <c r="D49" s="144"/>
      <c r="E49" s="145"/>
      <c r="F49" s="146"/>
      <c r="G49" s="147" t="str">
        <f t="shared" si="15"/>
        <v xml:space="preserve"> </v>
      </c>
      <c r="H49" s="148" t="str">
        <f>+IF(YEAR(Címlap!$B$5)-M49&gt;18,"","J")</f>
        <v/>
      </c>
      <c r="I49" s="158"/>
      <c r="J49" s="159"/>
      <c r="K49" s="178"/>
      <c r="L49" s="162"/>
      <c r="M49" s="162"/>
      <c r="N49" s="120"/>
      <c r="O49" s="116"/>
      <c r="P49" s="116"/>
      <c r="Q49" s="116"/>
      <c r="R49" s="117"/>
      <c r="S49" s="116"/>
      <c r="T49" s="118"/>
      <c r="U49" s="149">
        <f t="shared" si="24"/>
        <v>0</v>
      </c>
      <c r="V49" s="123"/>
      <c r="W49" s="156"/>
      <c r="X49" s="161"/>
      <c r="Y49" s="150">
        <f t="shared" si="16"/>
        <v>0</v>
      </c>
      <c r="Z49" s="155">
        <f t="shared" si="17"/>
        <v>0</v>
      </c>
      <c r="AA49" s="152">
        <f t="shared" si="18"/>
        <v>0</v>
      </c>
      <c r="AB49" s="50" t="str">
        <f t="shared" si="19"/>
        <v>F1H jun.</v>
      </c>
      <c r="AC49" s="50" t="s">
        <v>609</v>
      </c>
      <c r="AD49" s="41">
        <f>+IF(AND(OR(B49&lt;=$AG$4,U49=$U$6),B49&lt;15),ROUNDUP(AVERAGEIFS(Segédlet!$B$6:$B$19,Segédlet!$A$6:$A$19,"&gt;="&amp;$B49,Segédlet!$A$6:$A$19,"&lt;"&amp;($B49+$AE49)),0),0)</f>
        <v>0</v>
      </c>
      <c r="AE49" s="41">
        <f t="shared" si="20"/>
        <v>88</v>
      </c>
      <c r="AF49" s="41"/>
      <c r="AG49" s="41">
        <f>+IF(AD49&gt;0,INT(($AD$4-B49)/VLOOKUP($B$2,Segédlet!$A$23:$B$29,2,FALSE)),0)</f>
        <v>0</v>
      </c>
      <c r="AH49" s="47" t="str">
        <f t="shared" si="21"/>
        <v/>
      </c>
      <c r="AI49" s="39"/>
      <c r="AJ49" s="39">
        <f t="shared" si="22"/>
        <v>0</v>
      </c>
      <c r="AK49" s="209">
        <f t="shared" si="23"/>
        <v>0</v>
      </c>
    </row>
    <row r="50" spans="1:37" ht="15" hidden="1" customHeight="1">
      <c r="A50" s="191"/>
      <c r="B50" s="153" t="str">
        <f t="shared" si="13"/>
        <v/>
      </c>
      <c r="C50" s="154" t="str">
        <f t="shared" si="14"/>
        <v/>
      </c>
      <c r="D50" s="144"/>
      <c r="E50" s="145"/>
      <c r="F50" s="146"/>
      <c r="G50" s="147" t="str">
        <f t="shared" si="15"/>
        <v xml:space="preserve"> </v>
      </c>
      <c r="H50" s="148" t="str">
        <f>+IF(YEAR(Címlap!$B$5)-M50&gt;18,"","J")</f>
        <v/>
      </c>
      <c r="I50" s="158"/>
      <c r="J50" s="159"/>
      <c r="K50" s="178"/>
      <c r="L50" s="162"/>
      <c r="M50" s="162"/>
      <c r="N50" s="120"/>
      <c r="O50" s="116"/>
      <c r="P50" s="116"/>
      <c r="Q50" s="116"/>
      <c r="R50" s="117"/>
      <c r="S50" s="116"/>
      <c r="T50" s="118"/>
      <c r="U50" s="149">
        <f t="shared" si="24"/>
        <v>0</v>
      </c>
      <c r="V50" s="123"/>
      <c r="W50" s="156"/>
      <c r="X50" s="161"/>
      <c r="Y50" s="150">
        <f t="shared" si="16"/>
        <v>0</v>
      </c>
      <c r="Z50" s="155">
        <f t="shared" si="17"/>
        <v>0</v>
      </c>
      <c r="AA50" s="152">
        <f t="shared" si="18"/>
        <v>0</v>
      </c>
      <c r="AB50" s="50" t="str">
        <f t="shared" si="19"/>
        <v>F1H jun.</v>
      </c>
      <c r="AC50" s="50" t="s">
        <v>609</v>
      </c>
      <c r="AD50" s="41">
        <f>+IF(AND(OR(B50&lt;=$AG$4,U50=$U$6),B50&lt;15),ROUNDUP(AVERAGEIFS(Segédlet!$B$6:$B$19,Segédlet!$A$6:$A$19,"&gt;="&amp;$B50,Segédlet!$A$6:$A$19,"&lt;"&amp;($B50+$AE50)),0),0)</f>
        <v>0</v>
      </c>
      <c r="AE50" s="41">
        <f t="shared" si="20"/>
        <v>88</v>
      </c>
      <c r="AF50" s="41"/>
      <c r="AG50" s="41">
        <f>+IF(AD50&gt;0,INT(($AD$4-B50)/VLOOKUP($B$2,Segédlet!$A$23:$B$29,2,FALSE)),0)</f>
        <v>0</v>
      </c>
      <c r="AH50" s="47" t="str">
        <f t="shared" si="21"/>
        <v/>
      </c>
      <c r="AI50" s="39"/>
      <c r="AJ50" s="39">
        <f t="shared" si="22"/>
        <v>0</v>
      </c>
      <c r="AK50" s="209">
        <f t="shared" si="23"/>
        <v>0</v>
      </c>
    </row>
    <row r="51" spans="1:37" ht="15" hidden="1" customHeight="1">
      <c r="A51" s="191"/>
      <c r="B51" s="153" t="str">
        <f t="shared" si="13"/>
        <v/>
      </c>
      <c r="C51" s="154" t="str">
        <f t="shared" si="14"/>
        <v/>
      </c>
      <c r="D51" s="144"/>
      <c r="E51" s="145"/>
      <c r="F51" s="146"/>
      <c r="G51" s="147" t="str">
        <f t="shared" si="15"/>
        <v xml:space="preserve"> </v>
      </c>
      <c r="H51" s="148" t="str">
        <f>+IF(YEAR(Címlap!$B$5)-M51&gt;18,"","J")</f>
        <v/>
      </c>
      <c r="I51" s="158"/>
      <c r="J51" s="159"/>
      <c r="K51" s="178"/>
      <c r="L51" s="162"/>
      <c r="M51" s="162"/>
      <c r="N51" s="120"/>
      <c r="O51" s="116"/>
      <c r="P51" s="116"/>
      <c r="Q51" s="116"/>
      <c r="R51" s="117"/>
      <c r="S51" s="116"/>
      <c r="T51" s="118"/>
      <c r="U51" s="149">
        <f t="shared" si="24"/>
        <v>0</v>
      </c>
      <c r="V51" s="123"/>
      <c r="W51" s="156"/>
      <c r="X51" s="161"/>
      <c r="Y51" s="150">
        <f t="shared" si="16"/>
        <v>0</v>
      </c>
      <c r="Z51" s="155">
        <f t="shared" si="17"/>
        <v>0</v>
      </c>
      <c r="AA51" s="152">
        <f t="shared" si="18"/>
        <v>0</v>
      </c>
      <c r="AB51" s="50" t="str">
        <f t="shared" si="19"/>
        <v>F1H jun.</v>
      </c>
      <c r="AC51" s="50" t="s">
        <v>609</v>
      </c>
      <c r="AD51" s="41">
        <f>+IF(AND(OR(B51&lt;=$AG$4,U51=$U$6),B51&lt;15),ROUNDUP(AVERAGEIFS(Segédlet!$B$6:$B$19,Segédlet!$A$6:$A$19,"&gt;="&amp;$B51,Segédlet!$A$6:$A$19,"&lt;"&amp;($B51+$AE51)),0),0)</f>
        <v>0</v>
      </c>
      <c r="AE51" s="41">
        <f t="shared" si="20"/>
        <v>88</v>
      </c>
      <c r="AF51" s="41"/>
      <c r="AG51" s="41">
        <f>+IF(AD51&gt;0,INT(($AD$4-B51)/VLOOKUP($B$2,Segédlet!$A$23:$B$29,2,FALSE)),0)</f>
        <v>0</v>
      </c>
      <c r="AH51" s="47" t="str">
        <f t="shared" si="21"/>
        <v/>
      </c>
      <c r="AI51" s="39"/>
      <c r="AJ51" s="39">
        <f t="shared" si="22"/>
        <v>0</v>
      </c>
      <c r="AK51" s="209">
        <f t="shared" si="23"/>
        <v>0</v>
      </c>
    </row>
    <row r="52" spans="1:37" ht="15" hidden="1" customHeight="1">
      <c r="A52" s="191"/>
      <c r="B52" s="153" t="str">
        <f t="shared" si="13"/>
        <v/>
      </c>
      <c r="C52" s="154" t="str">
        <f t="shared" si="14"/>
        <v/>
      </c>
      <c r="D52" s="144"/>
      <c r="E52" s="145"/>
      <c r="F52" s="146"/>
      <c r="G52" s="147" t="str">
        <f t="shared" si="15"/>
        <v xml:space="preserve"> </v>
      </c>
      <c r="H52" s="148" t="str">
        <f>+IF(YEAR(Címlap!$B$5)-M52&gt;18,"","J")</f>
        <v/>
      </c>
      <c r="I52" s="158"/>
      <c r="J52" s="159"/>
      <c r="K52" s="178"/>
      <c r="L52" s="162"/>
      <c r="M52" s="162"/>
      <c r="N52" s="120"/>
      <c r="O52" s="116"/>
      <c r="P52" s="116"/>
      <c r="Q52" s="116"/>
      <c r="R52" s="117"/>
      <c r="S52" s="116"/>
      <c r="T52" s="118"/>
      <c r="U52" s="149">
        <f t="shared" si="24"/>
        <v>0</v>
      </c>
      <c r="V52" s="123"/>
      <c r="W52" s="156"/>
      <c r="X52" s="161"/>
      <c r="Y52" s="150">
        <f t="shared" si="16"/>
        <v>0</v>
      </c>
      <c r="Z52" s="155">
        <f t="shared" si="17"/>
        <v>0</v>
      </c>
      <c r="AA52" s="152">
        <f t="shared" si="18"/>
        <v>0</v>
      </c>
      <c r="AB52" s="50" t="str">
        <f t="shared" si="19"/>
        <v>F1H jun.</v>
      </c>
      <c r="AC52" s="50" t="s">
        <v>609</v>
      </c>
      <c r="AD52" s="41">
        <f>+IF(AND(OR(B52&lt;=$AG$4,U52=$U$6),B52&lt;15),ROUNDUP(AVERAGEIFS(Segédlet!$B$6:$B$19,Segédlet!$A$6:$A$19,"&gt;="&amp;$B52,Segédlet!$A$6:$A$19,"&lt;"&amp;($B52+$AE52)),0),0)</f>
        <v>0</v>
      </c>
      <c r="AE52" s="41">
        <f t="shared" si="20"/>
        <v>88</v>
      </c>
      <c r="AF52" s="41"/>
      <c r="AG52" s="41">
        <f>+IF(AD52&gt;0,INT(($AD$4-B52)/VLOOKUP($B$2,Segédlet!$A$23:$B$29,2,FALSE)),0)</f>
        <v>0</v>
      </c>
      <c r="AH52" s="47" t="str">
        <f t="shared" si="21"/>
        <v/>
      </c>
      <c r="AI52" s="39"/>
      <c r="AJ52" s="39">
        <f t="shared" si="22"/>
        <v>0</v>
      </c>
      <c r="AK52" s="209">
        <f t="shared" si="23"/>
        <v>0</v>
      </c>
    </row>
    <row r="53" spans="1:37" ht="15" hidden="1" customHeight="1">
      <c r="A53" s="191"/>
      <c r="B53" s="153" t="str">
        <f t="shared" si="13"/>
        <v/>
      </c>
      <c r="C53" s="154" t="str">
        <f t="shared" si="14"/>
        <v/>
      </c>
      <c r="D53" s="144"/>
      <c r="E53" s="145"/>
      <c r="F53" s="146"/>
      <c r="G53" s="147" t="str">
        <f t="shared" si="15"/>
        <v xml:space="preserve"> </v>
      </c>
      <c r="H53" s="148" t="str">
        <f>+IF(YEAR(Címlap!$B$5)-M53&gt;18,"","J")</f>
        <v/>
      </c>
      <c r="I53" s="158"/>
      <c r="J53" s="159"/>
      <c r="K53" s="178"/>
      <c r="L53" s="162"/>
      <c r="M53" s="162"/>
      <c r="N53" s="120"/>
      <c r="O53" s="116"/>
      <c r="P53" s="116"/>
      <c r="Q53" s="116"/>
      <c r="R53" s="117"/>
      <c r="S53" s="116"/>
      <c r="T53" s="118"/>
      <c r="U53" s="149">
        <f t="shared" si="24"/>
        <v>0</v>
      </c>
      <c r="V53" s="123"/>
      <c r="W53" s="156"/>
      <c r="X53" s="161"/>
      <c r="Y53" s="150">
        <f t="shared" si="16"/>
        <v>0</v>
      </c>
      <c r="Z53" s="155">
        <f t="shared" si="17"/>
        <v>0</v>
      </c>
      <c r="AA53" s="152">
        <f t="shared" si="18"/>
        <v>0</v>
      </c>
      <c r="AB53" s="50" t="str">
        <f t="shared" si="19"/>
        <v>F1H jun.</v>
      </c>
      <c r="AC53" s="50" t="s">
        <v>609</v>
      </c>
      <c r="AD53" s="41">
        <f>+IF(AND(OR(B53&lt;=$AG$4,U53=$U$6),B53&lt;15),ROUNDUP(AVERAGEIFS(Segédlet!$B$6:$B$19,Segédlet!$A$6:$A$19,"&gt;="&amp;$B53,Segédlet!$A$6:$A$19,"&lt;"&amp;($B53+$AE53)),0),0)</f>
        <v>0</v>
      </c>
      <c r="AE53" s="41">
        <f t="shared" si="20"/>
        <v>88</v>
      </c>
      <c r="AF53" s="41"/>
      <c r="AG53" s="41">
        <f>+IF(AD53&gt;0,INT(($AD$4-B53)/VLOOKUP($B$2,Segédlet!$A$23:$B$29,2,FALSE)),0)</f>
        <v>0</v>
      </c>
      <c r="AH53" s="47" t="str">
        <f t="shared" si="21"/>
        <v/>
      </c>
      <c r="AI53" s="39"/>
      <c r="AJ53" s="39">
        <f t="shared" si="22"/>
        <v>0</v>
      </c>
      <c r="AK53" s="209">
        <f t="shared" si="23"/>
        <v>0</v>
      </c>
    </row>
    <row r="54" spans="1:37" ht="15" hidden="1" customHeight="1">
      <c r="A54" s="191"/>
      <c r="B54" s="153" t="str">
        <f t="shared" si="13"/>
        <v/>
      </c>
      <c r="C54" s="154" t="str">
        <f t="shared" si="14"/>
        <v/>
      </c>
      <c r="D54" s="144"/>
      <c r="E54" s="145"/>
      <c r="F54" s="146"/>
      <c r="G54" s="147" t="str">
        <f t="shared" si="15"/>
        <v xml:space="preserve"> </v>
      </c>
      <c r="H54" s="148" t="str">
        <f>+IF(YEAR(Címlap!$B$5)-M54&gt;18,"","J")</f>
        <v/>
      </c>
      <c r="I54" s="158"/>
      <c r="J54" s="159"/>
      <c r="K54" s="178"/>
      <c r="L54" s="162"/>
      <c r="M54" s="162"/>
      <c r="N54" s="120"/>
      <c r="O54" s="116"/>
      <c r="P54" s="116"/>
      <c r="Q54" s="116"/>
      <c r="R54" s="117"/>
      <c r="S54" s="116"/>
      <c r="T54" s="118"/>
      <c r="U54" s="149">
        <f t="shared" si="24"/>
        <v>0</v>
      </c>
      <c r="V54" s="123"/>
      <c r="W54" s="156"/>
      <c r="X54" s="161"/>
      <c r="Y54" s="150">
        <f t="shared" si="16"/>
        <v>0</v>
      </c>
      <c r="Z54" s="155">
        <f t="shared" si="17"/>
        <v>0</v>
      </c>
      <c r="AA54" s="152">
        <f t="shared" si="18"/>
        <v>0</v>
      </c>
      <c r="AB54" s="50" t="str">
        <f t="shared" si="19"/>
        <v>F1H jun.</v>
      </c>
      <c r="AC54" s="50" t="s">
        <v>609</v>
      </c>
      <c r="AD54" s="41">
        <f>+IF(AND(OR(B54&lt;=$AG$4,U54=$U$6),B54&lt;15),ROUNDUP(AVERAGEIFS(Segédlet!$B$6:$B$19,Segédlet!$A$6:$A$19,"&gt;="&amp;$B54,Segédlet!$A$6:$A$19,"&lt;"&amp;($B54+$AE54)),0),0)</f>
        <v>0</v>
      </c>
      <c r="AE54" s="41">
        <f t="shared" si="20"/>
        <v>88</v>
      </c>
      <c r="AF54" s="41"/>
      <c r="AG54" s="41">
        <f>+IF(AD54&gt;0,INT(($AD$4-B54)/VLOOKUP($B$2,Segédlet!$A$23:$B$29,2,FALSE)),0)</f>
        <v>0</v>
      </c>
      <c r="AH54" s="47" t="str">
        <f t="shared" si="21"/>
        <v/>
      </c>
      <c r="AI54" s="39"/>
      <c r="AJ54" s="39">
        <f t="shared" si="22"/>
        <v>0</v>
      </c>
      <c r="AK54" s="209">
        <f t="shared" si="23"/>
        <v>0</v>
      </c>
    </row>
    <row r="55" spans="1:37" ht="15" hidden="1" customHeight="1">
      <c r="A55" s="191"/>
      <c r="B55" s="153" t="str">
        <f t="shared" si="13"/>
        <v/>
      </c>
      <c r="C55" s="154" t="str">
        <f t="shared" si="14"/>
        <v/>
      </c>
      <c r="D55" s="144"/>
      <c r="E55" s="145"/>
      <c r="F55" s="146"/>
      <c r="G55" s="147" t="str">
        <f t="shared" si="15"/>
        <v xml:space="preserve"> </v>
      </c>
      <c r="H55" s="148" t="str">
        <f>+IF(YEAR(Címlap!$B$5)-M55&gt;18,"","J")</f>
        <v/>
      </c>
      <c r="I55" s="158"/>
      <c r="J55" s="159"/>
      <c r="K55" s="178"/>
      <c r="L55" s="162"/>
      <c r="M55" s="162"/>
      <c r="N55" s="120"/>
      <c r="O55" s="116"/>
      <c r="P55" s="116"/>
      <c r="Q55" s="116"/>
      <c r="R55" s="117"/>
      <c r="S55" s="116"/>
      <c r="T55" s="118"/>
      <c r="U55" s="149">
        <f t="shared" si="24"/>
        <v>0</v>
      </c>
      <c r="V55" s="123"/>
      <c r="W55" s="156"/>
      <c r="X55" s="161"/>
      <c r="Y55" s="150">
        <f t="shared" si="16"/>
        <v>0</v>
      </c>
      <c r="Z55" s="155">
        <f t="shared" si="17"/>
        <v>0</v>
      </c>
      <c r="AA55" s="152">
        <f t="shared" si="18"/>
        <v>0</v>
      </c>
      <c r="AB55" s="50" t="str">
        <f t="shared" si="19"/>
        <v>F1H jun.</v>
      </c>
      <c r="AC55" s="50" t="s">
        <v>609</v>
      </c>
      <c r="AD55" s="41">
        <f>+IF(AND(OR(B55&lt;=$AG$4,U55=$U$6),B55&lt;15),ROUNDUP(AVERAGEIFS(Segédlet!$B$6:$B$19,Segédlet!$A$6:$A$19,"&gt;="&amp;$B55,Segédlet!$A$6:$A$19,"&lt;"&amp;($B55+$AE55)),0),0)</f>
        <v>0</v>
      </c>
      <c r="AE55" s="41">
        <f t="shared" si="20"/>
        <v>88</v>
      </c>
      <c r="AF55" s="41"/>
      <c r="AG55" s="41">
        <f>+IF(AD55&gt;0,INT(($AD$4-B55)/VLOOKUP($B$2,Segédlet!$A$23:$B$29,2,FALSE)),0)</f>
        <v>0</v>
      </c>
      <c r="AH55" s="47" t="str">
        <f t="shared" si="21"/>
        <v/>
      </c>
      <c r="AI55" s="39"/>
      <c r="AJ55" s="39">
        <f t="shared" si="22"/>
        <v>0</v>
      </c>
      <c r="AK55" s="209">
        <f t="shared" si="23"/>
        <v>0</v>
      </c>
    </row>
    <row r="56" spans="1:37" ht="15" hidden="1" customHeight="1">
      <c r="A56" s="191"/>
      <c r="B56" s="153" t="str">
        <f t="shared" si="13"/>
        <v/>
      </c>
      <c r="C56" s="154" t="str">
        <f t="shared" si="14"/>
        <v/>
      </c>
      <c r="D56" s="144"/>
      <c r="E56" s="145"/>
      <c r="F56" s="146"/>
      <c r="G56" s="147" t="str">
        <f t="shared" si="15"/>
        <v xml:space="preserve"> </v>
      </c>
      <c r="H56" s="148" t="str">
        <f>+IF(YEAR(Címlap!$B$5)-M56&gt;18,"","J")</f>
        <v/>
      </c>
      <c r="I56" s="158"/>
      <c r="J56" s="159"/>
      <c r="K56" s="178"/>
      <c r="L56" s="162"/>
      <c r="M56" s="162"/>
      <c r="N56" s="120"/>
      <c r="O56" s="116"/>
      <c r="P56" s="116"/>
      <c r="Q56" s="116"/>
      <c r="R56" s="117"/>
      <c r="S56" s="116"/>
      <c r="T56" s="118"/>
      <c r="U56" s="149">
        <f t="shared" si="24"/>
        <v>0</v>
      </c>
      <c r="V56" s="123"/>
      <c r="W56" s="156"/>
      <c r="X56" s="161"/>
      <c r="Y56" s="150">
        <f t="shared" si="16"/>
        <v>0</v>
      </c>
      <c r="Z56" s="155">
        <f t="shared" si="17"/>
        <v>0</v>
      </c>
      <c r="AA56" s="152">
        <f t="shared" si="18"/>
        <v>0</v>
      </c>
      <c r="AB56" s="50" t="str">
        <f t="shared" si="19"/>
        <v>F1H jun.</v>
      </c>
      <c r="AC56" s="50" t="s">
        <v>609</v>
      </c>
      <c r="AD56" s="41">
        <f>+IF(AND(OR(B56&lt;=$AG$4,U56=$U$6),B56&lt;15),ROUNDUP(AVERAGEIFS(Segédlet!$B$6:$B$19,Segédlet!$A$6:$A$19,"&gt;="&amp;$B56,Segédlet!$A$6:$A$19,"&lt;"&amp;($B56+$AE56)),0),0)</f>
        <v>0</v>
      </c>
      <c r="AE56" s="41">
        <f t="shared" si="20"/>
        <v>88</v>
      </c>
      <c r="AF56" s="41"/>
      <c r="AG56" s="41">
        <f>+IF(AD56&gt;0,INT(($AD$4-B56)/VLOOKUP($B$2,Segédlet!$A$23:$B$29,2,FALSE)),0)</f>
        <v>0</v>
      </c>
      <c r="AH56" s="47" t="str">
        <f t="shared" si="21"/>
        <v/>
      </c>
      <c r="AI56" s="39"/>
      <c r="AJ56" s="39">
        <f t="shared" si="22"/>
        <v>0</v>
      </c>
      <c r="AK56" s="209">
        <f t="shared" si="23"/>
        <v>0</v>
      </c>
    </row>
    <row r="57" spans="1:37" ht="15" hidden="1" customHeight="1">
      <c r="A57" s="191"/>
      <c r="B57" s="153" t="str">
        <f t="shared" si="13"/>
        <v/>
      </c>
      <c r="C57" s="154" t="str">
        <f t="shared" si="14"/>
        <v/>
      </c>
      <c r="D57" s="144"/>
      <c r="E57" s="145"/>
      <c r="F57" s="146"/>
      <c r="G57" s="147" t="str">
        <f t="shared" si="15"/>
        <v xml:space="preserve"> </v>
      </c>
      <c r="H57" s="148" t="str">
        <f>+IF(YEAR(Címlap!$B$5)-M57&gt;18,"","J")</f>
        <v/>
      </c>
      <c r="I57" s="158"/>
      <c r="J57" s="159"/>
      <c r="K57" s="178"/>
      <c r="L57" s="162"/>
      <c r="M57" s="162"/>
      <c r="N57" s="120"/>
      <c r="O57" s="116"/>
      <c r="P57" s="116"/>
      <c r="Q57" s="116"/>
      <c r="R57" s="117"/>
      <c r="S57" s="116"/>
      <c r="T57" s="118"/>
      <c r="U57" s="149">
        <f t="shared" si="24"/>
        <v>0</v>
      </c>
      <c r="V57" s="123"/>
      <c r="W57" s="156"/>
      <c r="X57" s="161"/>
      <c r="Y57" s="150">
        <f t="shared" si="16"/>
        <v>0</v>
      </c>
      <c r="Z57" s="155">
        <f t="shared" si="17"/>
        <v>0</v>
      </c>
      <c r="AA57" s="152">
        <f t="shared" si="18"/>
        <v>0</v>
      </c>
      <c r="AB57" s="50" t="str">
        <f t="shared" si="19"/>
        <v>F1H jun.</v>
      </c>
      <c r="AC57" s="50" t="s">
        <v>609</v>
      </c>
      <c r="AD57" s="41">
        <f>+IF(AND(OR(B57&lt;=$AG$4,U57=$U$6),B57&lt;15),ROUNDUP(AVERAGEIFS(Segédlet!$B$6:$B$19,Segédlet!$A$6:$A$19,"&gt;="&amp;$B57,Segédlet!$A$6:$A$19,"&lt;"&amp;($B57+$AE57)),0),0)</f>
        <v>0</v>
      </c>
      <c r="AE57" s="41">
        <f t="shared" si="20"/>
        <v>88</v>
      </c>
      <c r="AF57" s="41"/>
      <c r="AG57" s="41">
        <f>+IF(AD57&gt;0,INT(($AD$4-B57)/VLOOKUP($B$2,Segédlet!$A$23:$B$29,2,FALSE)),0)</f>
        <v>0</v>
      </c>
      <c r="AH57" s="47" t="str">
        <f t="shared" si="21"/>
        <v/>
      </c>
      <c r="AI57" s="39"/>
      <c r="AJ57" s="39">
        <f t="shared" si="22"/>
        <v>0</v>
      </c>
      <c r="AK57" s="209">
        <f t="shared" si="23"/>
        <v>0</v>
      </c>
    </row>
    <row r="58" spans="1:37" ht="15" hidden="1" customHeight="1">
      <c r="A58" s="191"/>
      <c r="B58" s="153" t="str">
        <f t="shared" si="13"/>
        <v/>
      </c>
      <c r="C58" s="154" t="str">
        <f t="shared" si="14"/>
        <v/>
      </c>
      <c r="D58" s="144"/>
      <c r="E58" s="145"/>
      <c r="F58" s="146"/>
      <c r="G58" s="147" t="str">
        <f t="shared" si="15"/>
        <v xml:space="preserve"> </v>
      </c>
      <c r="H58" s="148" t="str">
        <f>+IF(YEAR(Címlap!$B$5)-M58&gt;18,"","J")</f>
        <v/>
      </c>
      <c r="I58" s="158"/>
      <c r="J58" s="159"/>
      <c r="K58" s="178"/>
      <c r="L58" s="162"/>
      <c r="M58" s="162"/>
      <c r="N58" s="120"/>
      <c r="O58" s="116"/>
      <c r="P58" s="116"/>
      <c r="Q58" s="116"/>
      <c r="R58" s="117"/>
      <c r="S58" s="116"/>
      <c r="T58" s="118"/>
      <c r="U58" s="149">
        <f t="shared" si="24"/>
        <v>0</v>
      </c>
      <c r="V58" s="123"/>
      <c r="W58" s="156"/>
      <c r="X58" s="161"/>
      <c r="Y58" s="150">
        <f t="shared" si="16"/>
        <v>0</v>
      </c>
      <c r="Z58" s="155">
        <f t="shared" si="17"/>
        <v>0</v>
      </c>
      <c r="AA58" s="152">
        <f t="shared" si="18"/>
        <v>0</v>
      </c>
      <c r="AB58" s="50" t="str">
        <f t="shared" si="19"/>
        <v>F1H jun.</v>
      </c>
      <c r="AC58" s="50" t="s">
        <v>609</v>
      </c>
      <c r="AD58" s="41">
        <f>+IF(AND(OR(B58&lt;=$AG$4,U58=$U$6),B58&lt;15),ROUNDUP(AVERAGEIFS(Segédlet!$B$6:$B$19,Segédlet!$A$6:$A$19,"&gt;="&amp;$B58,Segédlet!$A$6:$A$19,"&lt;"&amp;($B58+$AE58)),0),0)</f>
        <v>0</v>
      </c>
      <c r="AE58" s="41">
        <f t="shared" si="20"/>
        <v>88</v>
      </c>
      <c r="AF58" s="41"/>
      <c r="AG58" s="41">
        <f>+IF(AD58&gt;0,INT(($AD$4-B58)/VLOOKUP($B$2,Segédlet!$A$23:$B$29,2,FALSE)),0)</f>
        <v>0</v>
      </c>
      <c r="AH58" s="47" t="str">
        <f t="shared" si="21"/>
        <v/>
      </c>
      <c r="AI58" s="39"/>
      <c r="AJ58" s="39">
        <f t="shared" si="22"/>
        <v>0</v>
      </c>
      <c r="AK58" s="209">
        <f t="shared" si="23"/>
        <v>0</v>
      </c>
    </row>
    <row r="59" spans="1:37" ht="15" hidden="1" customHeight="1">
      <c r="A59" s="191"/>
      <c r="B59" s="153" t="str">
        <f t="shared" si="13"/>
        <v/>
      </c>
      <c r="C59" s="154" t="str">
        <f t="shared" si="14"/>
        <v/>
      </c>
      <c r="D59" s="144"/>
      <c r="E59" s="145"/>
      <c r="F59" s="146"/>
      <c r="G59" s="147" t="str">
        <f t="shared" si="15"/>
        <v xml:space="preserve"> </v>
      </c>
      <c r="H59" s="148" t="str">
        <f>+IF(YEAR(Címlap!$B$5)-M59&gt;18,"","J")</f>
        <v/>
      </c>
      <c r="I59" s="158"/>
      <c r="J59" s="159"/>
      <c r="K59" s="178"/>
      <c r="L59" s="162"/>
      <c r="M59" s="162"/>
      <c r="N59" s="120"/>
      <c r="O59" s="116"/>
      <c r="P59" s="116"/>
      <c r="Q59" s="116"/>
      <c r="R59" s="117"/>
      <c r="S59" s="116"/>
      <c r="T59" s="118"/>
      <c r="U59" s="149">
        <f t="shared" si="24"/>
        <v>0</v>
      </c>
      <c r="V59" s="123"/>
      <c r="W59" s="156"/>
      <c r="X59" s="161"/>
      <c r="Y59" s="150">
        <f t="shared" si="16"/>
        <v>0</v>
      </c>
      <c r="Z59" s="155">
        <f t="shared" si="17"/>
        <v>0</v>
      </c>
      <c r="AA59" s="152">
        <f t="shared" si="18"/>
        <v>0</v>
      </c>
      <c r="AB59" s="50" t="str">
        <f t="shared" si="19"/>
        <v>F1H jun.</v>
      </c>
      <c r="AC59" s="50" t="s">
        <v>609</v>
      </c>
      <c r="AD59" s="41">
        <f>+IF(AND(OR(B59&lt;=$AG$4,U59=$U$6),B59&lt;15),ROUNDUP(AVERAGEIFS(Segédlet!$B$6:$B$19,Segédlet!$A$6:$A$19,"&gt;="&amp;$B59,Segédlet!$A$6:$A$19,"&lt;"&amp;($B59+$AE59)),0),0)</f>
        <v>0</v>
      </c>
      <c r="AE59" s="41">
        <f t="shared" si="20"/>
        <v>88</v>
      </c>
      <c r="AF59" s="41"/>
      <c r="AG59" s="41">
        <f>+IF(AD59&gt;0,INT(($AD$4-B59)/VLOOKUP($B$2,Segédlet!$A$23:$B$29,2,FALSE)),0)</f>
        <v>0</v>
      </c>
      <c r="AH59" s="47" t="str">
        <f t="shared" si="21"/>
        <v/>
      </c>
      <c r="AI59" s="39"/>
      <c r="AJ59" s="39">
        <f t="shared" si="22"/>
        <v>0</v>
      </c>
      <c r="AK59" s="209">
        <f t="shared" si="23"/>
        <v>0</v>
      </c>
    </row>
    <row r="60" spans="1:37" ht="15" hidden="1" customHeight="1">
      <c r="A60" s="191"/>
      <c r="B60" s="153" t="str">
        <f t="shared" si="13"/>
        <v/>
      </c>
      <c r="C60" s="154" t="str">
        <f t="shared" si="14"/>
        <v/>
      </c>
      <c r="D60" s="144"/>
      <c r="E60" s="145"/>
      <c r="F60" s="146"/>
      <c r="G60" s="147" t="str">
        <f t="shared" si="15"/>
        <v xml:space="preserve"> </v>
      </c>
      <c r="H60" s="148" t="str">
        <f>+IF(YEAR(Címlap!$B$5)-M60&gt;18,"","J")</f>
        <v/>
      </c>
      <c r="I60" s="158"/>
      <c r="J60" s="159"/>
      <c r="K60" s="178"/>
      <c r="L60" s="162"/>
      <c r="M60" s="162"/>
      <c r="N60" s="120"/>
      <c r="O60" s="116"/>
      <c r="P60" s="116"/>
      <c r="Q60" s="116"/>
      <c r="R60" s="117"/>
      <c r="S60" s="116"/>
      <c r="T60" s="118"/>
      <c r="U60" s="149">
        <f t="shared" si="24"/>
        <v>0</v>
      </c>
      <c r="V60" s="123"/>
      <c r="W60" s="156"/>
      <c r="X60" s="161"/>
      <c r="Y60" s="150">
        <f t="shared" si="16"/>
        <v>0</v>
      </c>
      <c r="Z60" s="155">
        <f t="shared" si="17"/>
        <v>0</v>
      </c>
      <c r="AA60" s="152">
        <f t="shared" si="18"/>
        <v>0</v>
      </c>
      <c r="AB60" s="50" t="str">
        <f t="shared" si="19"/>
        <v>F1H jun.</v>
      </c>
      <c r="AC60" s="50" t="s">
        <v>609</v>
      </c>
      <c r="AD60" s="41">
        <f>+IF(AND(OR(B60&lt;=$AG$4,U60=$U$6),B60&lt;15),ROUNDUP(AVERAGEIFS(Segédlet!$B$6:$B$19,Segédlet!$A$6:$A$19,"&gt;="&amp;$B60,Segédlet!$A$6:$A$19,"&lt;"&amp;($B60+$AE60)),0),0)</f>
        <v>0</v>
      </c>
      <c r="AE60" s="41">
        <f t="shared" si="20"/>
        <v>88</v>
      </c>
      <c r="AF60" s="41"/>
      <c r="AG60" s="41">
        <f>+IF(AD60&gt;0,INT(($AD$4-B60)/VLOOKUP($B$2,Segédlet!$A$23:$B$29,2,FALSE)),0)</f>
        <v>0</v>
      </c>
      <c r="AH60" s="47" t="str">
        <f t="shared" si="21"/>
        <v/>
      </c>
      <c r="AI60" s="39"/>
      <c r="AJ60" s="39">
        <f t="shared" si="22"/>
        <v>0</v>
      </c>
      <c r="AK60" s="209">
        <f t="shared" si="23"/>
        <v>0</v>
      </c>
    </row>
    <row r="61" spans="1:37" ht="15" hidden="1" customHeight="1">
      <c r="A61" s="191"/>
      <c r="B61" s="153" t="str">
        <f t="shared" si="13"/>
        <v/>
      </c>
      <c r="C61" s="154" t="str">
        <f t="shared" si="14"/>
        <v/>
      </c>
      <c r="D61" s="144"/>
      <c r="E61" s="145"/>
      <c r="F61" s="146"/>
      <c r="G61" s="147" t="str">
        <f t="shared" si="15"/>
        <v xml:space="preserve"> </v>
      </c>
      <c r="H61" s="148" t="str">
        <f>+IF(YEAR(Címlap!$B$5)-M61&gt;18,"","J")</f>
        <v/>
      </c>
      <c r="I61" s="158"/>
      <c r="J61" s="159"/>
      <c r="K61" s="178"/>
      <c r="L61" s="162"/>
      <c r="M61" s="162"/>
      <c r="N61" s="120"/>
      <c r="O61" s="116"/>
      <c r="P61" s="116"/>
      <c r="Q61" s="116"/>
      <c r="R61" s="117"/>
      <c r="S61" s="116"/>
      <c r="T61" s="118"/>
      <c r="U61" s="149">
        <f t="shared" si="24"/>
        <v>0</v>
      </c>
      <c r="V61" s="123"/>
      <c r="W61" s="156"/>
      <c r="X61" s="161"/>
      <c r="Y61" s="150">
        <f t="shared" si="16"/>
        <v>0</v>
      </c>
      <c r="Z61" s="155">
        <f t="shared" si="17"/>
        <v>0</v>
      </c>
      <c r="AA61" s="152">
        <f t="shared" si="18"/>
        <v>0</v>
      </c>
      <c r="AB61" s="50" t="str">
        <f t="shared" si="19"/>
        <v>F1H jun.</v>
      </c>
      <c r="AC61" s="50" t="s">
        <v>609</v>
      </c>
      <c r="AD61" s="41">
        <f>+IF(AND(OR(B61&lt;=$AG$4,U61=$U$6),B61&lt;15),ROUNDUP(AVERAGEIFS(Segédlet!$B$6:$B$19,Segédlet!$A$6:$A$19,"&gt;="&amp;$B61,Segédlet!$A$6:$A$19,"&lt;"&amp;($B61+$AE61)),0),0)</f>
        <v>0</v>
      </c>
      <c r="AE61" s="41">
        <f t="shared" si="20"/>
        <v>88</v>
      </c>
      <c r="AF61" s="41"/>
      <c r="AG61" s="41">
        <f>+IF(AD61&gt;0,INT(($AD$4-B61)/VLOOKUP($B$2,Segédlet!$A$23:$B$29,2,FALSE)),0)</f>
        <v>0</v>
      </c>
      <c r="AH61" s="47" t="str">
        <f t="shared" si="21"/>
        <v/>
      </c>
      <c r="AI61" s="39"/>
      <c r="AJ61" s="39">
        <f t="shared" si="22"/>
        <v>0</v>
      </c>
      <c r="AK61" s="209">
        <f t="shared" si="23"/>
        <v>0</v>
      </c>
    </row>
    <row r="62" spans="1:37" ht="15" hidden="1" customHeight="1">
      <c r="A62" s="191"/>
      <c r="B62" s="153" t="str">
        <f t="shared" si="13"/>
        <v/>
      </c>
      <c r="C62" s="154" t="str">
        <f t="shared" si="14"/>
        <v/>
      </c>
      <c r="D62" s="144"/>
      <c r="E62" s="145"/>
      <c r="F62" s="146"/>
      <c r="G62" s="147" t="str">
        <f t="shared" si="15"/>
        <v xml:space="preserve"> </v>
      </c>
      <c r="H62" s="148" t="str">
        <f>+IF(YEAR(Címlap!$B$5)-M62&gt;18,"","J")</f>
        <v/>
      </c>
      <c r="I62" s="158"/>
      <c r="J62" s="159"/>
      <c r="K62" s="178"/>
      <c r="L62" s="162"/>
      <c r="M62" s="162"/>
      <c r="N62" s="120"/>
      <c r="O62" s="116"/>
      <c r="P62" s="116"/>
      <c r="Q62" s="116"/>
      <c r="R62" s="117"/>
      <c r="S62" s="116"/>
      <c r="T62" s="118"/>
      <c r="U62" s="149">
        <f t="shared" si="24"/>
        <v>0</v>
      </c>
      <c r="V62" s="123"/>
      <c r="W62" s="156"/>
      <c r="X62" s="161"/>
      <c r="Y62" s="150">
        <f t="shared" si="16"/>
        <v>0</v>
      </c>
      <c r="Z62" s="155">
        <f t="shared" si="17"/>
        <v>0</v>
      </c>
      <c r="AA62" s="152">
        <f t="shared" si="18"/>
        <v>0</v>
      </c>
      <c r="AB62" s="50" t="str">
        <f t="shared" si="19"/>
        <v>F1H jun.</v>
      </c>
      <c r="AC62" s="50" t="s">
        <v>609</v>
      </c>
      <c r="AD62" s="41">
        <f>+IF(AND(OR(B62&lt;=$AG$4,U62=$U$6),B62&lt;15),ROUNDUP(AVERAGEIFS(Segédlet!$B$6:$B$19,Segédlet!$A$6:$A$19,"&gt;="&amp;$B62,Segédlet!$A$6:$A$19,"&lt;"&amp;($B62+$AE62)),0),0)</f>
        <v>0</v>
      </c>
      <c r="AE62" s="41">
        <f t="shared" si="20"/>
        <v>88</v>
      </c>
      <c r="AF62" s="41"/>
      <c r="AG62" s="41">
        <f>+IF(AD62&gt;0,INT(($AD$4-B62)/VLOOKUP($B$2,Segédlet!$A$23:$B$29,2,FALSE)),0)</f>
        <v>0</v>
      </c>
      <c r="AH62" s="47" t="str">
        <f t="shared" si="21"/>
        <v/>
      </c>
      <c r="AI62" s="39"/>
      <c r="AJ62" s="39">
        <f t="shared" si="22"/>
        <v>0</v>
      </c>
      <c r="AK62" s="209">
        <f t="shared" si="23"/>
        <v>0</v>
      </c>
    </row>
    <row r="63" spans="1:37" ht="15" hidden="1" customHeight="1">
      <c r="A63" s="191"/>
      <c r="B63" s="153" t="str">
        <f t="shared" si="13"/>
        <v/>
      </c>
      <c r="C63" s="154" t="str">
        <f t="shared" si="14"/>
        <v/>
      </c>
      <c r="D63" s="144"/>
      <c r="E63" s="145"/>
      <c r="F63" s="146"/>
      <c r="G63" s="147" t="str">
        <f t="shared" si="15"/>
        <v xml:space="preserve"> </v>
      </c>
      <c r="H63" s="148" t="str">
        <f>+IF(YEAR(Címlap!$B$5)-M63&gt;18,"","J")</f>
        <v/>
      </c>
      <c r="I63" s="158"/>
      <c r="J63" s="159"/>
      <c r="K63" s="178"/>
      <c r="L63" s="162"/>
      <c r="M63" s="162"/>
      <c r="N63" s="120"/>
      <c r="O63" s="116"/>
      <c r="P63" s="116"/>
      <c r="Q63" s="116"/>
      <c r="R63" s="117"/>
      <c r="S63" s="116"/>
      <c r="T63" s="118"/>
      <c r="U63" s="149">
        <f t="shared" si="24"/>
        <v>0</v>
      </c>
      <c r="V63" s="123"/>
      <c r="W63" s="156"/>
      <c r="X63" s="161"/>
      <c r="Y63" s="150">
        <f t="shared" si="16"/>
        <v>0</v>
      </c>
      <c r="Z63" s="155">
        <f t="shared" si="17"/>
        <v>0</v>
      </c>
      <c r="AA63" s="152">
        <f t="shared" si="18"/>
        <v>0</v>
      </c>
      <c r="AB63" s="50" t="str">
        <f t="shared" si="19"/>
        <v>F1H jun.</v>
      </c>
      <c r="AC63" s="50" t="s">
        <v>609</v>
      </c>
      <c r="AD63" s="41">
        <f>+IF(AND(OR(B63&lt;=$AG$4,U63=$U$6),B63&lt;15),ROUNDUP(AVERAGEIFS(Segédlet!$B$6:$B$19,Segédlet!$A$6:$A$19,"&gt;="&amp;$B63,Segédlet!$A$6:$A$19,"&lt;"&amp;($B63+$AE63)),0),0)</f>
        <v>0</v>
      </c>
      <c r="AE63" s="41">
        <f t="shared" si="20"/>
        <v>88</v>
      </c>
      <c r="AF63" s="41"/>
      <c r="AG63" s="41">
        <f>+IF(AD63&gt;0,INT(($AD$4-B63)/VLOOKUP($B$2,Segédlet!$A$23:$B$29,2,FALSE)),0)</f>
        <v>0</v>
      </c>
      <c r="AH63" s="47" t="str">
        <f t="shared" si="21"/>
        <v/>
      </c>
      <c r="AI63" s="39"/>
      <c r="AJ63" s="39">
        <f t="shared" si="22"/>
        <v>0</v>
      </c>
      <c r="AK63" s="209">
        <f t="shared" si="23"/>
        <v>0</v>
      </c>
    </row>
    <row r="64" spans="1:37" ht="15" hidden="1" customHeight="1">
      <c r="A64" s="191"/>
      <c r="B64" s="153" t="str">
        <f t="shared" si="13"/>
        <v/>
      </c>
      <c r="C64" s="154" t="str">
        <f t="shared" si="14"/>
        <v/>
      </c>
      <c r="D64" s="144"/>
      <c r="E64" s="145"/>
      <c r="F64" s="146"/>
      <c r="G64" s="147" t="str">
        <f t="shared" si="15"/>
        <v xml:space="preserve"> </v>
      </c>
      <c r="H64" s="148" t="str">
        <f>+IF(YEAR(Címlap!$B$5)-M64&gt;18,"","J")</f>
        <v/>
      </c>
      <c r="I64" s="158"/>
      <c r="J64" s="159"/>
      <c r="K64" s="178"/>
      <c r="L64" s="162"/>
      <c r="M64" s="162"/>
      <c r="N64" s="120"/>
      <c r="O64" s="116"/>
      <c r="P64" s="116"/>
      <c r="Q64" s="116"/>
      <c r="R64" s="117"/>
      <c r="S64" s="116"/>
      <c r="T64" s="118"/>
      <c r="U64" s="149">
        <f t="shared" si="24"/>
        <v>0</v>
      </c>
      <c r="V64" s="123"/>
      <c r="W64" s="156"/>
      <c r="X64" s="161"/>
      <c r="Y64" s="150">
        <f t="shared" si="16"/>
        <v>0</v>
      </c>
      <c r="Z64" s="155">
        <f t="shared" si="17"/>
        <v>0</v>
      </c>
      <c r="AA64" s="152">
        <f t="shared" si="18"/>
        <v>0</v>
      </c>
      <c r="AB64" s="50" t="str">
        <f t="shared" si="19"/>
        <v>F1H jun.</v>
      </c>
      <c r="AC64" s="50" t="s">
        <v>609</v>
      </c>
      <c r="AD64" s="41">
        <f>+IF(AND(OR(B64&lt;=$AG$4,U64=$U$6),B64&lt;15),ROUNDUP(AVERAGEIFS(Segédlet!$B$6:$B$19,Segédlet!$A$6:$A$19,"&gt;="&amp;$B64,Segédlet!$A$6:$A$19,"&lt;"&amp;($B64+$AE64)),0),0)</f>
        <v>0</v>
      </c>
      <c r="AE64" s="41">
        <f t="shared" si="20"/>
        <v>88</v>
      </c>
      <c r="AF64" s="41"/>
      <c r="AG64" s="41">
        <f>+IF(AD64&gt;0,INT(($AD$4-B64)/VLOOKUP($B$2,Segédlet!$A$23:$B$29,2,FALSE)),0)</f>
        <v>0</v>
      </c>
      <c r="AH64" s="47" t="str">
        <f t="shared" si="21"/>
        <v/>
      </c>
      <c r="AI64" s="39"/>
      <c r="AJ64" s="39">
        <f t="shared" si="22"/>
        <v>0</v>
      </c>
      <c r="AK64" s="209">
        <f t="shared" si="23"/>
        <v>0</v>
      </c>
    </row>
    <row r="65" spans="1:37" ht="15" hidden="1" customHeight="1">
      <c r="A65" s="191"/>
      <c r="B65" s="153" t="str">
        <f t="shared" si="13"/>
        <v/>
      </c>
      <c r="C65" s="154" t="str">
        <f t="shared" si="14"/>
        <v/>
      </c>
      <c r="D65" s="144"/>
      <c r="E65" s="145"/>
      <c r="F65" s="146"/>
      <c r="G65" s="147" t="str">
        <f t="shared" si="15"/>
        <v xml:space="preserve"> </v>
      </c>
      <c r="H65" s="148" t="str">
        <f>+IF(YEAR(Címlap!$B$5)-M65&gt;18,"","J")</f>
        <v/>
      </c>
      <c r="I65" s="158"/>
      <c r="J65" s="159"/>
      <c r="K65" s="178"/>
      <c r="L65" s="162"/>
      <c r="M65" s="162"/>
      <c r="N65" s="120"/>
      <c r="O65" s="116"/>
      <c r="P65" s="116"/>
      <c r="Q65" s="116"/>
      <c r="R65" s="117"/>
      <c r="S65" s="116"/>
      <c r="T65" s="118"/>
      <c r="U65" s="149">
        <f t="shared" si="24"/>
        <v>0</v>
      </c>
      <c r="V65" s="123"/>
      <c r="W65" s="156"/>
      <c r="X65" s="161"/>
      <c r="Y65" s="150">
        <f t="shared" si="16"/>
        <v>0</v>
      </c>
      <c r="Z65" s="155">
        <f t="shared" si="17"/>
        <v>0</v>
      </c>
      <c r="AA65" s="152">
        <f t="shared" si="18"/>
        <v>0</v>
      </c>
      <c r="AB65" s="50" t="str">
        <f t="shared" si="19"/>
        <v>F1H jun.</v>
      </c>
      <c r="AC65" s="50" t="s">
        <v>609</v>
      </c>
      <c r="AD65" s="41">
        <f>+IF(AND(OR(B65&lt;=$AG$4,U65=$U$6),B65&lt;15),ROUNDUP(AVERAGEIFS(Segédlet!$B$6:$B$19,Segédlet!$A$6:$A$19,"&gt;="&amp;$B65,Segédlet!$A$6:$A$19,"&lt;"&amp;($B65+$AE65)),0),0)</f>
        <v>0</v>
      </c>
      <c r="AE65" s="41">
        <f t="shared" si="20"/>
        <v>88</v>
      </c>
      <c r="AF65" s="41"/>
      <c r="AG65" s="41">
        <f>+IF(AD65&gt;0,INT(($AD$4-B65)/VLOOKUP($B$2,Segédlet!$A$23:$B$29,2,FALSE)),0)</f>
        <v>0</v>
      </c>
      <c r="AH65" s="47" t="str">
        <f t="shared" si="21"/>
        <v/>
      </c>
      <c r="AI65" s="39"/>
      <c r="AJ65" s="39">
        <f t="shared" si="22"/>
        <v>0</v>
      </c>
      <c r="AK65" s="209">
        <f t="shared" si="23"/>
        <v>0</v>
      </c>
    </row>
    <row r="66" spans="1:37" ht="15" hidden="1" customHeight="1">
      <c r="A66" s="191"/>
      <c r="B66" s="153" t="str">
        <f t="shared" si="13"/>
        <v/>
      </c>
      <c r="C66" s="154" t="str">
        <f t="shared" si="14"/>
        <v/>
      </c>
      <c r="D66" s="144"/>
      <c r="E66" s="145"/>
      <c r="F66" s="146"/>
      <c r="G66" s="147" t="str">
        <f t="shared" si="15"/>
        <v xml:space="preserve"> </v>
      </c>
      <c r="H66" s="148" t="str">
        <f>+IF(YEAR(Címlap!$B$5)-M66&gt;18,"","J")</f>
        <v/>
      </c>
      <c r="I66" s="158"/>
      <c r="J66" s="159"/>
      <c r="K66" s="178"/>
      <c r="L66" s="162"/>
      <c r="M66" s="162"/>
      <c r="N66" s="120"/>
      <c r="O66" s="116"/>
      <c r="P66" s="116"/>
      <c r="Q66" s="116"/>
      <c r="R66" s="117"/>
      <c r="S66" s="116"/>
      <c r="T66" s="118"/>
      <c r="U66" s="149">
        <f t="shared" si="24"/>
        <v>0</v>
      </c>
      <c r="V66" s="123"/>
      <c r="W66" s="156"/>
      <c r="X66" s="161"/>
      <c r="Y66" s="150">
        <f t="shared" si="16"/>
        <v>0</v>
      </c>
      <c r="Z66" s="155">
        <f t="shared" si="17"/>
        <v>0</v>
      </c>
      <c r="AA66" s="152">
        <f t="shared" si="18"/>
        <v>0</v>
      </c>
      <c r="AB66" s="50" t="str">
        <f t="shared" si="19"/>
        <v>F1H jun.</v>
      </c>
      <c r="AC66" s="50" t="s">
        <v>609</v>
      </c>
      <c r="AD66" s="41">
        <f>+IF(AND(OR(B66&lt;=$AG$4,U66=$U$6),B66&lt;15),ROUNDUP(AVERAGEIFS(Segédlet!$B$6:$B$19,Segédlet!$A$6:$A$19,"&gt;="&amp;$B66,Segédlet!$A$6:$A$19,"&lt;"&amp;($B66+$AE66)),0),0)</f>
        <v>0</v>
      </c>
      <c r="AE66" s="41">
        <f t="shared" si="20"/>
        <v>88</v>
      </c>
      <c r="AF66" s="41"/>
      <c r="AG66" s="41">
        <f>+IF(AD66&gt;0,INT(($AD$4-B66)/VLOOKUP($B$2,Segédlet!$A$23:$B$29,2,FALSE)),0)</f>
        <v>0</v>
      </c>
      <c r="AH66" s="47" t="str">
        <f t="shared" si="21"/>
        <v/>
      </c>
      <c r="AI66" s="39"/>
      <c r="AJ66" s="39">
        <f t="shared" si="22"/>
        <v>0</v>
      </c>
      <c r="AK66" s="209">
        <f t="shared" si="23"/>
        <v>0</v>
      </c>
    </row>
    <row r="67" spans="1:37" ht="15" hidden="1" customHeight="1">
      <c r="A67" s="191"/>
      <c r="B67" s="153" t="str">
        <f t="shared" si="13"/>
        <v/>
      </c>
      <c r="C67" s="154" t="str">
        <f t="shared" si="14"/>
        <v/>
      </c>
      <c r="D67" s="144"/>
      <c r="E67" s="145"/>
      <c r="F67" s="146"/>
      <c r="G67" s="147" t="str">
        <f t="shared" si="15"/>
        <v xml:space="preserve"> </v>
      </c>
      <c r="H67" s="148" t="str">
        <f>+IF(YEAR(Címlap!$B$5)-M67&gt;18,"","J")</f>
        <v/>
      </c>
      <c r="I67" s="158"/>
      <c r="J67" s="159"/>
      <c r="K67" s="178"/>
      <c r="L67" s="162"/>
      <c r="M67" s="162"/>
      <c r="N67" s="120"/>
      <c r="O67" s="116"/>
      <c r="P67" s="116"/>
      <c r="Q67" s="116"/>
      <c r="R67" s="117"/>
      <c r="S67" s="116"/>
      <c r="T67" s="118"/>
      <c r="U67" s="149">
        <f t="shared" si="24"/>
        <v>0</v>
      </c>
      <c r="V67" s="123"/>
      <c r="W67" s="156"/>
      <c r="X67" s="161"/>
      <c r="Y67" s="150">
        <f t="shared" si="16"/>
        <v>0</v>
      </c>
      <c r="Z67" s="155">
        <f t="shared" si="17"/>
        <v>0</v>
      </c>
      <c r="AA67" s="152">
        <f t="shared" si="18"/>
        <v>0</v>
      </c>
      <c r="AB67" s="50" t="str">
        <f t="shared" si="19"/>
        <v>F1H jun.</v>
      </c>
      <c r="AC67" s="50" t="s">
        <v>609</v>
      </c>
      <c r="AD67" s="41">
        <f>+IF(AND(OR(B67&lt;=$AG$4,U67=$U$6),B67&lt;15),ROUNDUP(AVERAGEIFS(Segédlet!$B$6:$B$19,Segédlet!$A$6:$A$19,"&gt;="&amp;$B67,Segédlet!$A$6:$A$19,"&lt;"&amp;($B67+$AE67)),0),0)</f>
        <v>0</v>
      </c>
      <c r="AE67" s="41">
        <f t="shared" si="20"/>
        <v>88</v>
      </c>
      <c r="AF67" s="41"/>
      <c r="AG67" s="41">
        <f>+IF(AD67&gt;0,INT(($AD$4-B67)/VLOOKUP($B$2,Segédlet!$A$23:$B$29,2,FALSE)),0)</f>
        <v>0</v>
      </c>
      <c r="AH67" s="47" t="str">
        <f t="shared" si="21"/>
        <v/>
      </c>
      <c r="AI67" s="39"/>
      <c r="AJ67" s="39">
        <f t="shared" si="22"/>
        <v>0</v>
      </c>
      <c r="AK67" s="209">
        <f t="shared" si="23"/>
        <v>0</v>
      </c>
    </row>
    <row r="68" spans="1:37" ht="15" hidden="1" customHeight="1">
      <c r="A68" s="191"/>
      <c r="B68" s="153" t="str">
        <f t="shared" si="13"/>
        <v/>
      </c>
      <c r="C68" s="154" t="str">
        <f t="shared" si="14"/>
        <v/>
      </c>
      <c r="D68" s="144"/>
      <c r="E68" s="145"/>
      <c r="F68" s="146"/>
      <c r="G68" s="147" t="str">
        <f t="shared" si="15"/>
        <v xml:space="preserve"> </v>
      </c>
      <c r="H68" s="148" t="str">
        <f>+IF(YEAR(Címlap!$B$5)-M68&gt;18,"","J")</f>
        <v/>
      </c>
      <c r="I68" s="158"/>
      <c r="J68" s="159"/>
      <c r="K68" s="178"/>
      <c r="L68" s="162"/>
      <c r="M68" s="162"/>
      <c r="N68" s="120"/>
      <c r="O68" s="116"/>
      <c r="P68" s="116"/>
      <c r="Q68" s="116"/>
      <c r="R68" s="117"/>
      <c r="S68" s="116"/>
      <c r="T68" s="118"/>
      <c r="U68" s="149">
        <f t="shared" si="24"/>
        <v>0</v>
      </c>
      <c r="V68" s="123"/>
      <c r="W68" s="156"/>
      <c r="X68" s="161"/>
      <c r="Y68" s="150">
        <f t="shared" si="16"/>
        <v>0</v>
      </c>
      <c r="Z68" s="155">
        <f t="shared" si="17"/>
        <v>0</v>
      </c>
      <c r="AA68" s="152">
        <f t="shared" si="18"/>
        <v>0</v>
      </c>
      <c r="AB68" s="50" t="str">
        <f t="shared" si="19"/>
        <v>F1H jun.</v>
      </c>
      <c r="AC68" s="50" t="s">
        <v>609</v>
      </c>
      <c r="AD68" s="41">
        <f>+IF(AND(OR(B68&lt;=$AG$4,U68=$U$6),B68&lt;15),ROUNDUP(AVERAGEIFS(Segédlet!$B$6:$B$19,Segédlet!$A$6:$A$19,"&gt;="&amp;$B68,Segédlet!$A$6:$A$19,"&lt;"&amp;($B68+$AE68)),0),0)</f>
        <v>0</v>
      </c>
      <c r="AE68" s="41">
        <f t="shared" si="20"/>
        <v>88</v>
      </c>
      <c r="AF68" s="41"/>
      <c r="AG68" s="41">
        <f>+IF(AD68&gt;0,INT(($AD$4-B68)/VLOOKUP($B$2,Segédlet!$A$23:$B$29,2,FALSE)),0)</f>
        <v>0</v>
      </c>
      <c r="AH68" s="47" t="str">
        <f t="shared" si="21"/>
        <v/>
      </c>
      <c r="AI68" s="39"/>
      <c r="AJ68" s="39">
        <f t="shared" si="22"/>
        <v>0</v>
      </c>
      <c r="AK68" s="209">
        <f t="shared" si="23"/>
        <v>0</v>
      </c>
    </row>
    <row r="69" spans="1:37" ht="15" hidden="1" customHeight="1">
      <c r="A69" s="191"/>
      <c r="B69" s="153" t="str">
        <f t="shared" si="13"/>
        <v/>
      </c>
      <c r="C69" s="154" t="str">
        <f t="shared" si="14"/>
        <v/>
      </c>
      <c r="D69" s="144"/>
      <c r="E69" s="145"/>
      <c r="F69" s="146"/>
      <c r="G69" s="147" t="str">
        <f t="shared" si="15"/>
        <v xml:space="preserve"> </v>
      </c>
      <c r="H69" s="148" t="str">
        <f>+IF(YEAR(Címlap!$B$5)-M69&gt;18,"","J")</f>
        <v/>
      </c>
      <c r="I69" s="158"/>
      <c r="J69" s="159"/>
      <c r="K69" s="178"/>
      <c r="L69" s="162"/>
      <c r="M69" s="162"/>
      <c r="N69" s="120"/>
      <c r="O69" s="116"/>
      <c r="P69" s="116"/>
      <c r="Q69" s="116"/>
      <c r="R69" s="117"/>
      <c r="S69" s="116"/>
      <c r="T69" s="118"/>
      <c r="U69" s="149">
        <f t="shared" si="24"/>
        <v>0</v>
      </c>
      <c r="V69" s="123"/>
      <c r="W69" s="156"/>
      <c r="X69" s="161"/>
      <c r="Y69" s="150">
        <f t="shared" si="16"/>
        <v>0</v>
      </c>
      <c r="Z69" s="155">
        <f t="shared" si="17"/>
        <v>0</v>
      </c>
      <c r="AA69" s="152">
        <f t="shared" si="18"/>
        <v>0</v>
      </c>
      <c r="AB69" s="50" t="str">
        <f t="shared" si="19"/>
        <v>F1H jun.</v>
      </c>
      <c r="AC69" s="50" t="s">
        <v>609</v>
      </c>
      <c r="AD69" s="41">
        <f>+IF(AND(OR(B69&lt;=$AG$4,U69=$U$6),B69&lt;15),ROUNDUP(AVERAGEIFS(Segédlet!$B$6:$B$19,Segédlet!$A$6:$A$19,"&gt;="&amp;$B69,Segédlet!$A$6:$A$19,"&lt;"&amp;($B69+$AE69)),0),0)</f>
        <v>0</v>
      </c>
      <c r="AE69" s="41">
        <f t="shared" si="20"/>
        <v>88</v>
      </c>
      <c r="AF69" s="41"/>
      <c r="AG69" s="41">
        <f>+IF(AD69&gt;0,INT(($AD$4-B69)/VLOOKUP($B$2,Segédlet!$A$23:$B$29,2,FALSE)),0)</f>
        <v>0</v>
      </c>
      <c r="AH69" s="47" t="str">
        <f t="shared" si="21"/>
        <v/>
      </c>
      <c r="AI69" s="39"/>
      <c r="AJ69" s="39">
        <f t="shared" si="22"/>
        <v>0</v>
      </c>
      <c r="AK69" s="209">
        <f t="shared" si="23"/>
        <v>0</v>
      </c>
    </row>
    <row r="70" spans="1:37" ht="15" hidden="1" customHeight="1">
      <c r="A70" s="191"/>
      <c r="B70" s="153" t="str">
        <f t="shared" si="13"/>
        <v/>
      </c>
      <c r="C70" s="154" t="str">
        <f t="shared" si="14"/>
        <v/>
      </c>
      <c r="D70" s="144"/>
      <c r="E70" s="145"/>
      <c r="F70" s="146"/>
      <c r="G70" s="147" t="str">
        <f t="shared" si="15"/>
        <v xml:space="preserve"> </v>
      </c>
      <c r="H70" s="148" t="str">
        <f>+IF(YEAR(Címlap!$B$5)-M70&gt;18,"","J")</f>
        <v/>
      </c>
      <c r="I70" s="158"/>
      <c r="J70" s="159"/>
      <c r="K70" s="178"/>
      <c r="L70" s="162"/>
      <c r="M70" s="162"/>
      <c r="N70" s="120"/>
      <c r="O70" s="116"/>
      <c r="P70" s="116"/>
      <c r="Q70" s="116"/>
      <c r="R70" s="117"/>
      <c r="S70" s="116"/>
      <c r="T70" s="118"/>
      <c r="U70" s="149">
        <f t="shared" si="24"/>
        <v>0</v>
      </c>
      <c r="V70" s="123"/>
      <c r="W70" s="156"/>
      <c r="X70" s="161"/>
      <c r="Y70" s="150">
        <f t="shared" si="16"/>
        <v>0</v>
      </c>
      <c r="Z70" s="155">
        <f t="shared" si="17"/>
        <v>0</v>
      </c>
      <c r="AA70" s="152">
        <f t="shared" si="18"/>
        <v>0</v>
      </c>
      <c r="AB70" s="50" t="str">
        <f t="shared" si="19"/>
        <v>F1H jun.</v>
      </c>
      <c r="AC70" s="50" t="s">
        <v>609</v>
      </c>
      <c r="AD70" s="41">
        <f>+IF(AND(OR(B70&lt;=$AG$4,U70=$U$6),B70&lt;15),ROUNDUP(AVERAGEIFS(Segédlet!$B$6:$B$19,Segédlet!$A$6:$A$19,"&gt;="&amp;$B70,Segédlet!$A$6:$A$19,"&lt;"&amp;($B70+$AE70)),0),0)</f>
        <v>0</v>
      </c>
      <c r="AE70" s="41">
        <f t="shared" si="20"/>
        <v>88</v>
      </c>
      <c r="AF70" s="41"/>
      <c r="AG70" s="41">
        <f>+IF(AD70&gt;0,INT(($AD$4-B70)/VLOOKUP($B$2,Segédlet!$A$23:$B$29,2,FALSE)),0)</f>
        <v>0</v>
      </c>
      <c r="AH70" s="47" t="str">
        <f t="shared" si="21"/>
        <v/>
      </c>
      <c r="AI70" s="39"/>
      <c r="AJ70" s="39">
        <f t="shared" si="22"/>
        <v>0</v>
      </c>
      <c r="AK70" s="209">
        <f t="shared" si="23"/>
        <v>0</v>
      </c>
    </row>
    <row r="71" spans="1:37" ht="15" hidden="1" customHeight="1">
      <c r="A71" s="191"/>
      <c r="B71" s="153" t="str">
        <f t="shared" ref="B71:B101" si="25">+IF(Y71&gt;0,_xlfn.RANK.EQ(Y71,$Y$7:$Y$101),"")</f>
        <v/>
      </c>
      <c r="C71" s="154" t="str">
        <f t="shared" ref="C71:C101" si="26">IF(H71="J",_xlfn.RANK.EQ(AJ71,$AJ$7:$AJ$101),"")</f>
        <v/>
      </c>
      <c r="D71" s="144"/>
      <c r="E71" s="145"/>
      <c r="F71" s="146"/>
      <c r="G71" s="147" t="str">
        <f t="shared" ref="G71:G101" si="27">UPPER(E71)&amp;" "&amp;F71</f>
        <v xml:space="preserve"> </v>
      </c>
      <c r="H71" s="148" t="str">
        <f>+IF(YEAR(Címlap!$B$5)-M71&gt;18,"","J")</f>
        <v/>
      </c>
      <c r="I71" s="158"/>
      <c r="J71" s="159"/>
      <c r="K71" s="178"/>
      <c r="L71" s="162"/>
      <c r="M71" s="162"/>
      <c r="N71" s="120"/>
      <c r="O71" s="116"/>
      <c r="P71" s="116"/>
      <c r="Q71" s="116"/>
      <c r="R71" s="117"/>
      <c r="S71" s="116"/>
      <c r="T71" s="118"/>
      <c r="U71" s="149">
        <f t="shared" si="24"/>
        <v>0</v>
      </c>
      <c r="V71" s="123"/>
      <c r="W71" s="156"/>
      <c r="X71" s="161"/>
      <c r="Y71" s="150">
        <f t="shared" ref="Y71:Y101" si="28">+U71+V71+W71+X71</f>
        <v>0</v>
      </c>
      <c r="Z71" s="155">
        <f t="shared" si="17"/>
        <v>0</v>
      </c>
      <c r="AA71" s="152">
        <f t="shared" ref="AA71:AA101" si="29">+U71/IF($U$6&gt;450,$U$6,450)</f>
        <v>0</v>
      </c>
      <c r="AB71" s="50" t="str">
        <f t="shared" si="19"/>
        <v>F1H jun.</v>
      </c>
      <c r="AC71" s="50" t="s">
        <v>609</v>
      </c>
      <c r="AD71" s="41">
        <f>+IF(AND(OR(B71&lt;=$AG$4,U71=$U$6),B71&lt;15),ROUNDUP(AVERAGEIFS(Segédlet!$B$6:$B$19,Segédlet!$A$6:$A$19,"&gt;="&amp;$B71,Segédlet!$A$6:$A$19,"&lt;"&amp;($B71+$AE71)),0),0)</f>
        <v>0</v>
      </c>
      <c r="AE71" s="41">
        <f t="shared" ref="AE71:AE101" si="30">+COUNTIF($B$7:$B$101,B71)</f>
        <v>88</v>
      </c>
      <c r="AF71" s="41"/>
      <c r="AG71" s="41">
        <f>+IF(AD71&gt;0,INT(($AD$4-B71)/VLOOKUP($B$2,Segédlet!$A$23:$B$29,2,FALSE)),0)</f>
        <v>0</v>
      </c>
      <c r="AH71" s="47" t="str">
        <f t="shared" ref="AH71:AH102" si="31">IF($U71=0,"",$AA71)</f>
        <v/>
      </c>
      <c r="AI71" s="39"/>
      <c r="AJ71" s="39">
        <f t="shared" si="22"/>
        <v>0</v>
      </c>
      <c r="AK71" s="209">
        <f t="shared" si="23"/>
        <v>0</v>
      </c>
    </row>
    <row r="72" spans="1:37" ht="15" hidden="1" customHeight="1">
      <c r="A72" s="191"/>
      <c r="B72" s="153" t="str">
        <f t="shared" si="25"/>
        <v/>
      </c>
      <c r="C72" s="154" t="str">
        <f t="shared" si="26"/>
        <v/>
      </c>
      <c r="D72" s="144"/>
      <c r="E72" s="145"/>
      <c r="F72" s="146"/>
      <c r="G72" s="147" t="str">
        <f t="shared" si="27"/>
        <v xml:space="preserve"> </v>
      </c>
      <c r="H72" s="148" t="str">
        <f>+IF(YEAR(Címlap!$B$5)-M72&gt;18,"","J")</f>
        <v/>
      </c>
      <c r="I72" s="158"/>
      <c r="J72" s="159"/>
      <c r="K72" s="178"/>
      <c r="L72" s="162"/>
      <c r="M72" s="162"/>
      <c r="N72" s="120"/>
      <c r="O72" s="116"/>
      <c r="P72" s="116"/>
      <c r="Q72" s="116"/>
      <c r="R72" s="117"/>
      <c r="S72" s="116"/>
      <c r="T72" s="118"/>
      <c r="U72" s="149">
        <f t="shared" si="24"/>
        <v>0</v>
      </c>
      <c r="V72" s="123"/>
      <c r="W72" s="156"/>
      <c r="X72" s="161"/>
      <c r="Y72" s="150">
        <f t="shared" si="28"/>
        <v>0</v>
      </c>
      <c r="Z72" s="155">
        <f t="shared" ref="Z72:Z101" si="32">+AD72+AG72</f>
        <v>0</v>
      </c>
      <c r="AA72" s="152">
        <f t="shared" si="29"/>
        <v>0</v>
      </c>
      <c r="AB72" s="50" t="str">
        <f t="shared" ref="AB72:AB101" si="33">$B$2</f>
        <v>F1H jun.</v>
      </c>
      <c r="AC72" s="50" t="s">
        <v>609</v>
      </c>
      <c r="AD72" s="41">
        <f>+IF(AND(OR(B72&lt;=$AG$4,U72=$U$6),B72&lt;15),ROUNDUP(AVERAGEIFS(Segédlet!$B$6:$B$19,Segédlet!$A$6:$A$19,"&gt;="&amp;$B72,Segédlet!$A$6:$A$19,"&lt;"&amp;($B72+$AE72)),0),0)</f>
        <v>0</v>
      </c>
      <c r="AE72" s="41">
        <f t="shared" si="30"/>
        <v>88</v>
      </c>
      <c r="AF72" s="41"/>
      <c r="AG72" s="41">
        <f>+IF(AD72&gt;0,INT(($AD$4-B72)/VLOOKUP($B$2,Segédlet!$A$23:$B$29,2,FALSE)),0)</f>
        <v>0</v>
      </c>
      <c r="AH72" s="47" t="str">
        <f t="shared" si="31"/>
        <v/>
      </c>
      <c r="AI72" s="39"/>
      <c r="AJ72" s="39">
        <f t="shared" si="22"/>
        <v>0</v>
      </c>
      <c r="AK72" s="209">
        <f t="shared" ref="AK72:AK101" si="34">U72/$U$6</f>
        <v>0</v>
      </c>
    </row>
    <row r="73" spans="1:37" ht="15" hidden="1" customHeight="1">
      <c r="A73" s="191"/>
      <c r="B73" s="153" t="str">
        <f t="shared" si="25"/>
        <v/>
      </c>
      <c r="C73" s="154" t="str">
        <f t="shared" si="26"/>
        <v/>
      </c>
      <c r="D73" s="144"/>
      <c r="E73" s="145"/>
      <c r="F73" s="146"/>
      <c r="G73" s="147" t="str">
        <f t="shared" si="27"/>
        <v xml:space="preserve"> </v>
      </c>
      <c r="H73" s="148" t="str">
        <f>+IF(YEAR(Címlap!$B$5)-M73&gt;18,"","J")</f>
        <v/>
      </c>
      <c r="I73" s="158"/>
      <c r="J73" s="159"/>
      <c r="K73" s="178"/>
      <c r="L73" s="162"/>
      <c r="M73" s="162"/>
      <c r="N73" s="120"/>
      <c r="O73" s="116"/>
      <c r="P73" s="116"/>
      <c r="Q73" s="116"/>
      <c r="R73" s="117"/>
      <c r="S73" s="116"/>
      <c r="T73" s="118"/>
      <c r="U73" s="149">
        <f t="shared" si="24"/>
        <v>0</v>
      </c>
      <c r="V73" s="123"/>
      <c r="W73" s="156"/>
      <c r="X73" s="161"/>
      <c r="Y73" s="150">
        <f t="shared" si="28"/>
        <v>0</v>
      </c>
      <c r="Z73" s="155">
        <f t="shared" si="32"/>
        <v>0</v>
      </c>
      <c r="AA73" s="152">
        <f t="shared" si="29"/>
        <v>0</v>
      </c>
      <c r="AB73" s="50" t="str">
        <f t="shared" si="33"/>
        <v>F1H jun.</v>
      </c>
      <c r="AC73" s="50" t="s">
        <v>609</v>
      </c>
      <c r="AD73" s="41">
        <f>+IF(AND(OR(B73&lt;=$AG$4,U73=$U$6),B73&lt;15),ROUNDUP(AVERAGEIFS(Segédlet!$B$6:$B$19,Segédlet!$A$6:$A$19,"&gt;="&amp;$B73,Segédlet!$A$6:$A$19,"&lt;"&amp;($B73+$AE73)),0),0)</f>
        <v>0</v>
      </c>
      <c r="AE73" s="41">
        <f t="shared" si="30"/>
        <v>88</v>
      </c>
      <c r="AF73" s="41"/>
      <c r="AG73" s="41">
        <f>+IF(AD73&gt;0,INT(($AD$4-B73)/VLOOKUP($B$2,Segédlet!$A$23:$B$29,2,FALSE)),0)</f>
        <v>0</v>
      </c>
      <c r="AH73" s="47" t="str">
        <f t="shared" si="31"/>
        <v/>
      </c>
      <c r="AI73" s="39"/>
      <c r="AJ73" s="39">
        <f t="shared" si="22"/>
        <v>0</v>
      </c>
      <c r="AK73" s="209">
        <f t="shared" si="34"/>
        <v>0</v>
      </c>
    </row>
    <row r="74" spans="1:37" ht="15" hidden="1" customHeight="1">
      <c r="A74" s="191"/>
      <c r="B74" s="153" t="str">
        <f t="shared" si="25"/>
        <v/>
      </c>
      <c r="C74" s="154" t="str">
        <f t="shared" si="26"/>
        <v/>
      </c>
      <c r="D74" s="144"/>
      <c r="E74" s="145"/>
      <c r="F74" s="146"/>
      <c r="G74" s="147" t="str">
        <f t="shared" si="27"/>
        <v xml:space="preserve"> </v>
      </c>
      <c r="H74" s="148" t="str">
        <f>+IF(YEAR(Címlap!$B$5)-M74&gt;18,"","J")</f>
        <v/>
      </c>
      <c r="I74" s="158"/>
      <c r="J74" s="159"/>
      <c r="K74" s="178"/>
      <c r="L74" s="162"/>
      <c r="M74" s="162"/>
      <c r="N74" s="120"/>
      <c r="O74" s="116"/>
      <c r="P74" s="116"/>
      <c r="Q74" s="116"/>
      <c r="R74" s="117"/>
      <c r="S74" s="116"/>
      <c r="T74" s="118"/>
      <c r="U74" s="149">
        <f t="shared" si="24"/>
        <v>0</v>
      </c>
      <c r="V74" s="123"/>
      <c r="W74" s="156"/>
      <c r="X74" s="161"/>
      <c r="Y74" s="150">
        <f t="shared" si="28"/>
        <v>0</v>
      </c>
      <c r="Z74" s="155">
        <f t="shared" si="32"/>
        <v>0</v>
      </c>
      <c r="AA74" s="152">
        <f t="shared" si="29"/>
        <v>0</v>
      </c>
      <c r="AB74" s="50" t="str">
        <f t="shared" si="33"/>
        <v>F1H jun.</v>
      </c>
      <c r="AC74" s="50" t="s">
        <v>609</v>
      </c>
      <c r="AD74" s="41">
        <f>+IF(AND(OR(B74&lt;=$AG$4,U74=$U$6),B74&lt;15),ROUNDUP(AVERAGEIFS(Segédlet!$B$6:$B$19,Segédlet!$A$6:$A$19,"&gt;="&amp;$B74,Segédlet!$A$6:$A$19,"&lt;"&amp;($B74+$AE74)),0),0)</f>
        <v>0</v>
      </c>
      <c r="AE74" s="41">
        <f t="shared" si="30"/>
        <v>88</v>
      </c>
      <c r="AF74" s="41"/>
      <c r="AG74" s="41">
        <f>+IF(AD74&gt;0,INT(($AD$4-B74)/VLOOKUP($B$2,Segédlet!$A$23:$B$29,2,FALSE)),0)</f>
        <v>0</v>
      </c>
      <c r="AH74" s="47" t="str">
        <f t="shared" si="31"/>
        <v/>
      </c>
      <c r="AI74" s="39"/>
      <c r="AJ74" s="39">
        <f t="shared" si="22"/>
        <v>0</v>
      </c>
      <c r="AK74" s="209">
        <f t="shared" si="34"/>
        <v>0</v>
      </c>
    </row>
    <row r="75" spans="1:37" ht="15" hidden="1" customHeight="1">
      <c r="A75" s="191"/>
      <c r="B75" s="153" t="str">
        <f t="shared" si="25"/>
        <v/>
      </c>
      <c r="C75" s="154" t="str">
        <f t="shared" si="26"/>
        <v/>
      </c>
      <c r="D75" s="144"/>
      <c r="E75" s="145"/>
      <c r="F75" s="146"/>
      <c r="G75" s="147" t="str">
        <f t="shared" si="27"/>
        <v xml:space="preserve"> </v>
      </c>
      <c r="H75" s="148" t="str">
        <f>+IF(YEAR(Címlap!$B$5)-M75&gt;18,"","J")</f>
        <v/>
      </c>
      <c r="I75" s="158"/>
      <c r="J75" s="159"/>
      <c r="K75" s="178"/>
      <c r="L75" s="162"/>
      <c r="M75" s="162"/>
      <c r="N75" s="120"/>
      <c r="O75" s="116"/>
      <c r="P75" s="116"/>
      <c r="Q75" s="116"/>
      <c r="R75" s="117"/>
      <c r="S75" s="116"/>
      <c r="T75" s="118"/>
      <c r="U75" s="149">
        <f t="shared" si="24"/>
        <v>0</v>
      </c>
      <c r="V75" s="123"/>
      <c r="W75" s="156"/>
      <c r="X75" s="161"/>
      <c r="Y75" s="150">
        <f t="shared" si="28"/>
        <v>0</v>
      </c>
      <c r="Z75" s="155">
        <f t="shared" si="32"/>
        <v>0</v>
      </c>
      <c r="AA75" s="152">
        <f t="shared" si="29"/>
        <v>0</v>
      </c>
      <c r="AB75" s="50" t="str">
        <f t="shared" si="33"/>
        <v>F1H jun.</v>
      </c>
      <c r="AC75" s="50" t="s">
        <v>609</v>
      </c>
      <c r="AD75" s="41">
        <f>+IF(AND(OR(B75&lt;=$AG$4,U75=$U$6),B75&lt;15),ROUNDUP(AVERAGEIFS(Segédlet!$B$6:$B$19,Segédlet!$A$6:$A$19,"&gt;="&amp;$B75,Segédlet!$A$6:$A$19,"&lt;"&amp;($B75+$AE75)),0),0)</f>
        <v>0</v>
      </c>
      <c r="AE75" s="41">
        <f t="shared" si="30"/>
        <v>88</v>
      </c>
      <c r="AF75" s="41"/>
      <c r="AG75" s="41">
        <f>+IF(AD75&gt;0,INT(($AD$4-B75)/VLOOKUP($B$2,Segédlet!$A$23:$B$29,2,FALSE)),0)</f>
        <v>0</v>
      </c>
      <c r="AH75" s="47" t="str">
        <f t="shared" si="31"/>
        <v/>
      </c>
      <c r="AI75" s="39"/>
      <c r="AJ75" s="39">
        <f t="shared" si="22"/>
        <v>0</v>
      </c>
      <c r="AK75" s="209">
        <f t="shared" si="34"/>
        <v>0</v>
      </c>
    </row>
    <row r="76" spans="1:37" ht="15" hidden="1" customHeight="1">
      <c r="A76" s="191"/>
      <c r="B76" s="153" t="str">
        <f t="shared" si="25"/>
        <v/>
      </c>
      <c r="C76" s="154" t="str">
        <f t="shared" si="26"/>
        <v/>
      </c>
      <c r="D76" s="144"/>
      <c r="E76" s="145"/>
      <c r="F76" s="146"/>
      <c r="G76" s="147" t="str">
        <f t="shared" si="27"/>
        <v xml:space="preserve"> </v>
      </c>
      <c r="H76" s="148" t="str">
        <f>+IF(YEAR(Címlap!$B$5)-M76&gt;18,"","J")</f>
        <v/>
      </c>
      <c r="I76" s="158"/>
      <c r="J76" s="159"/>
      <c r="K76" s="178"/>
      <c r="L76" s="162"/>
      <c r="M76" s="162"/>
      <c r="N76" s="120"/>
      <c r="O76" s="116"/>
      <c r="P76" s="116"/>
      <c r="Q76" s="116"/>
      <c r="R76" s="117"/>
      <c r="S76" s="116"/>
      <c r="T76" s="118"/>
      <c r="U76" s="149">
        <f t="shared" si="24"/>
        <v>0</v>
      </c>
      <c r="V76" s="123"/>
      <c r="W76" s="156"/>
      <c r="X76" s="161"/>
      <c r="Y76" s="150">
        <f t="shared" si="28"/>
        <v>0</v>
      </c>
      <c r="Z76" s="155">
        <f t="shared" si="32"/>
        <v>0</v>
      </c>
      <c r="AA76" s="152">
        <f t="shared" si="29"/>
        <v>0</v>
      </c>
      <c r="AB76" s="50" t="str">
        <f t="shared" si="33"/>
        <v>F1H jun.</v>
      </c>
      <c r="AC76" s="50" t="s">
        <v>609</v>
      </c>
      <c r="AD76" s="41">
        <f>+IF(AND(OR(B76&lt;=$AG$4,U76=$U$6),B76&lt;15),ROUNDUP(AVERAGEIFS(Segédlet!$B$6:$B$19,Segédlet!$A$6:$A$19,"&gt;="&amp;$B76,Segédlet!$A$6:$A$19,"&lt;"&amp;($B76+$AE76)),0),0)</f>
        <v>0</v>
      </c>
      <c r="AE76" s="41">
        <f t="shared" si="30"/>
        <v>88</v>
      </c>
      <c r="AF76" s="41"/>
      <c r="AG76" s="41">
        <f>+IF(AD76&gt;0,INT(($AD$4-B76)/VLOOKUP($B$2,Segédlet!$A$23:$B$29,2,FALSE)),0)</f>
        <v>0</v>
      </c>
      <c r="AH76" s="47" t="str">
        <f t="shared" si="31"/>
        <v/>
      </c>
      <c r="AI76" s="39"/>
      <c r="AJ76" s="39">
        <f t="shared" ref="AJ76:AJ101" si="35">+IF(H76="J",Y76,0)</f>
        <v>0</v>
      </c>
      <c r="AK76" s="209">
        <f t="shared" si="34"/>
        <v>0</v>
      </c>
    </row>
    <row r="77" spans="1:37" ht="15" hidden="1" customHeight="1">
      <c r="A77" s="191"/>
      <c r="B77" s="153" t="str">
        <f t="shared" si="25"/>
        <v/>
      </c>
      <c r="C77" s="154" t="str">
        <f t="shared" si="26"/>
        <v/>
      </c>
      <c r="D77" s="144"/>
      <c r="E77" s="145"/>
      <c r="F77" s="146"/>
      <c r="G77" s="147" t="str">
        <f t="shared" si="27"/>
        <v xml:space="preserve"> </v>
      </c>
      <c r="H77" s="148" t="str">
        <f>+IF(YEAR(Címlap!$B$5)-M77&gt;18,"","J")</f>
        <v/>
      </c>
      <c r="I77" s="158"/>
      <c r="J77" s="159"/>
      <c r="K77" s="178"/>
      <c r="L77" s="162"/>
      <c r="M77" s="162"/>
      <c r="N77" s="120"/>
      <c r="O77" s="116"/>
      <c r="P77" s="116"/>
      <c r="Q77" s="116"/>
      <c r="R77" s="117"/>
      <c r="S77" s="116"/>
      <c r="T77" s="118"/>
      <c r="U77" s="149">
        <f t="shared" si="24"/>
        <v>0</v>
      </c>
      <c r="V77" s="123"/>
      <c r="W77" s="156"/>
      <c r="X77" s="161"/>
      <c r="Y77" s="150">
        <f t="shared" si="28"/>
        <v>0</v>
      </c>
      <c r="Z77" s="155">
        <f t="shared" si="32"/>
        <v>0</v>
      </c>
      <c r="AA77" s="152">
        <f t="shared" si="29"/>
        <v>0</v>
      </c>
      <c r="AB77" s="50" t="str">
        <f t="shared" si="33"/>
        <v>F1H jun.</v>
      </c>
      <c r="AC77" s="50" t="s">
        <v>609</v>
      </c>
      <c r="AD77" s="41">
        <f>+IF(AND(OR(B77&lt;=$AG$4,U77=$U$6),B77&lt;15),ROUNDUP(AVERAGEIFS(Segédlet!$B$6:$B$19,Segédlet!$A$6:$A$19,"&gt;="&amp;$B77,Segédlet!$A$6:$A$19,"&lt;"&amp;($B77+$AE77)),0),0)</f>
        <v>0</v>
      </c>
      <c r="AE77" s="41">
        <f t="shared" si="30"/>
        <v>88</v>
      </c>
      <c r="AF77" s="41"/>
      <c r="AG77" s="41">
        <f>+IF(AD77&gt;0,INT(($AD$4-B77)/VLOOKUP($B$2,Segédlet!$A$23:$B$29,2,FALSE)),0)</f>
        <v>0</v>
      </c>
      <c r="AH77" s="47" t="str">
        <f t="shared" si="31"/>
        <v/>
      </c>
      <c r="AI77" s="39"/>
      <c r="AJ77" s="39">
        <f t="shared" si="35"/>
        <v>0</v>
      </c>
      <c r="AK77" s="209">
        <f t="shared" si="34"/>
        <v>0</v>
      </c>
    </row>
    <row r="78" spans="1:37" ht="15" hidden="1" customHeight="1">
      <c r="A78" s="191"/>
      <c r="B78" s="153" t="str">
        <f t="shared" si="25"/>
        <v/>
      </c>
      <c r="C78" s="154" t="str">
        <f t="shared" si="26"/>
        <v/>
      </c>
      <c r="D78" s="144"/>
      <c r="E78" s="145"/>
      <c r="F78" s="146"/>
      <c r="G78" s="147" t="str">
        <f t="shared" si="27"/>
        <v xml:space="preserve"> </v>
      </c>
      <c r="H78" s="148" t="str">
        <f>+IF(YEAR(Címlap!$B$5)-M78&gt;18,"","J")</f>
        <v/>
      </c>
      <c r="I78" s="158"/>
      <c r="J78" s="159"/>
      <c r="K78" s="178"/>
      <c r="L78" s="162"/>
      <c r="M78" s="162"/>
      <c r="N78" s="120"/>
      <c r="O78" s="116"/>
      <c r="P78" s="116"/>
      <c r="Q78" s="116"/>
      <c r="R78" s="117"/>
      <c r="S78" s="116"/>
      <c r="T78" s="118"/>
      <c r="U78" s="149">
        <f t="shared" si="24"/>
        <v>0</v>
      </c>
      <c r="V78" s="123"/>
      <c r="W78" s="156"/>
      <c r="X78" s="161"/>
      <c r="Y78" s="150">
        <f t="shared" si="28"/>
        <v>0</v>
      </c>
      <c r="Z78" s="155">
        <f t="shared" si="32"/>
        <v>0</v>
      </c>
      <c r="AA78" s="152">
        <f t="shared" si="29"/>
        <v>0</v>
      </c>
      <c r="AB78" s="50" t="str">
        <f t="shared" si="33"/>
        <v>F1H jun.</v>
      </c>
      <c r="AC78" s="50" t="s">
        <v>609</v>
      </c>
      <c r="AD78" s="41">
        <f>+IF(AND(OR(B78&lt;=$AG$4,U78=$U$6),B78&lt;15),ROUNDUP(AVERAGEIFS(Segédlet!$B$6:$B$19,Segédlet!$A$6:$A$19,"&gt;="&amp;$B78,Segédlet!$A$6:$A$19,"&lt;"&amp;($B78+$AE78)),0),0)</f>
        <v>0</v>
      </c>
      <c r="AE78" s="41">
        <f t="shared" si="30"/>
        <v>88</v>
      </c>
      <c r="AF78" s="41"/>
      <c r="AG78" s="41">
        <f>+IF(AD78&gt;0,INT(($AD$4-B78)/VLOOKUP($B$2,Segédlet!$A$23:$B$29,2,FALSE)),0)</f>
        <v>0</v>
      </c>
      <c r="AH78" s="47" t="str">
        <f t="shared" si="31"/>
        <v/>
      </c>
      <c r="AI78" s="39"/>
      <c r="AJ78" s="39">
        <f t="shared" si="35"/>
        <v>0</v>
      </c>
      <c r="AK78" s="209">
        <f t="shared" si="34"/>
        <v>0</v>
      </c>
    </row>
    <row r="79" spans="1:37" ht="15" hidden="1" customHeight="1">
      <c r="A79" s="191"/>
      <c r="B79" s="153" t="str">
        <f t="shared" si="25"/>
        <v/>
      </c>
      <c r="C79" s="154" t="str">
        <f t="shared" si="26"/>
        <v/>
      </c>
      <c r="D79" s="144"/>
      <c r="E79" s="145"/>
      <c r="F79" s="146"/>
      <c r="G79" s="147" t="str">
        <f t="shared" si="27"/>
        <v xml:space="preserve"> </v>
      </c>
      <c r="H79" s="148" t="str">
        <f>+IF(YEAR(Címlap!$B$5)-M79&gt;18,"","J")</f>
        <v/>
      </c>
      <c r="I79" s="158"/>
      <c r="J79" s="159"/>
      <c r="K79" s="178"/>
      <c r="L79" s="162"/>
      <c r="M79" s="162"/>
      <c r="N79" s="120"/>
      <c r="O79" s="116"/>
      <c r="P79" s="116"/>
      <c r="Q79" s="116"/>
      <c r="R79" s="117"/>
      <c r="S79" s="116"/>
      <c r="T79" s="118"/>
      <c r="U79" s="149">
        <f t="shared" si="24"/>
        <v>0</v>
      </c>
      <c r="V79" s="123"/>
      <c r="W79" s="156"/>
      <c r="X79" s="161"/>
      <c r="Y79" s="150">
        <f t="shared" si="28"/>
        <v>0</v>
      </c>
      <c r="Z79" s="155">
        <f t="shared" si="32"/>
        <v>0</v>
      </c>
      <c r="AA79" s="152">
        <f t="shared" si="29"/>
        <v>0</v>
      </c>
      <c r="AB79" s="50" t="str">
        <f t="shared" si="33"/>
        <v>F1H jun.</v>
      </c>
      <c r="AC79" s="50" t="s">
        <v>609</v>
      </c>
      <c r="AD79" s="41">
        <f>+IF(AND(OR(B79&lt;=$AG$4,U79=$U$6),B79&lt;15),ROUNDUP(AVERAGEIFS(Segédlet!$B$6:$B$19,Segédlet!$A$6:$A$19,"&gt;="&amp;$B79,Segédlet!$A$6:$A$19,"&lt;"&amp;($B79+$AE79)),0),0)</f>
        <v>0</v>
      </c>
      <c r="AE79" s="41">
        <f t="shared" si="30"/>
        <v>88</v>
      </c>
      <c r="AF79" s="41"/>
      <c r="AG79" s="41">
        <f>+IF(AD79&gt;0,INT(($AD$4-B79)/VLOOKUP($B$2,Segédlet!$A$23:$B$29,2,FALSE)),0)</f>
        <v>0</v>
      </c>
      <c r="AH79" s="47" t="str">
        <f t="shared" si="31"/>
        <v/>
      </c>
      <c r="AI79" s="39"/>
      <c r="AJ79" s="39">
        <f t="shared" si="35"/>
        <v>0</v>
      </c>
      <c r="AK79" s="209">
        <f t="shared" si="34"/>
        <v>0</v>
      </c>
    </row>
    <row r="80" spans="1:37" ht="15" hidden="1" customHeight="1">
      <c r="A80" s="191"/>
      <c r="B80" s="153" t="str">
        <f t="shared" si="25"/>
        <v/>
      </c>
      <c r="C80" s="154" t="str">
        <f t="shared" si="26"/>
        <v/>
      </c>
      <c r="D80" s="144"/>
      <c r="E80" s="145"/>
      <c r="F80" s="146"/>
      <c r="G80" s="147" t="str">
        <f t="shared" si="27"/>
        <v xml:space="preserve"> </v>
      </c>
      <c r="H80" s="148" t="str">
        <f>+IF(YEAR(Címlap!$B$5)-M80&gt;18,"","J")</f>
        <v/>
      </c>
      <c r="I80" s="158"/>
      <c r="J80" s="159"/>
      <c r="K80" s="178"/>
      <c r="L80" s="162"/>
      <c r="M80" s="162"/>
      <c r="N80" s="120"/>
      <c r="O80" s="116"/>
      <c r="P80" s="116"/>
      <c r="Q80" s="116"/>
      <c r="R80" s="117"/>
      <c r="S80" s="116"/>
      <c r="T80" s="118"/>
      <c r="U80" s="149">
        <f t="shared" si="24"/>
        <v>0</v>
      </c>
      <c r="V80" s="123"/>
      <c r="W80" s="156"/>
      <c r="X80" s="161"/>
      <c r="Y80" s="150">
        <f t="shared" si="28"/>
        <v>0</v>
      </c>
      <c r="Z80" s="155">
        <f t="shared" si="32"/>
        <v>0</v>
      </c>
      <c r="AA80" s="152">
        <f t="shared" si="29"/>
        <v>0</v>
      </c>
      <c r="AB80" s="50" t="str">
        <f t="shared" si="33"/>
        <v>F1H jun.</v>
      </c>
      <c r="AC80" s="50" t="s">
        <v>609</v>
      </c>
      <c r="AD80" s="41">
        <f>+IF(AND(OR(B80&lt;=$AG$4,U80=$U$6),B80&lt;15),ROUNDUP(AVERAGEIFS(Segédlet!$B$6:$B$19,Segédlet!$A$6:$A$19,"&gt;="&amp;$B80,Segédlet!$A$6:$A$19,"&lt;"&amp;($B80+$AE80)),0),0)</f>
        <v>0</v>
      </c>
      <c r="AE80" s="41">
        <f t="shared" si="30"/>
        <v>88</v>
      </c>
      <c r="AF80" s="41"/>
      <c r="AG80" s="41">
        <f>+IF(AD80&gt;0,INT(($AD$4-B80)/VLOOKUP($B$2,Segédlet!$A$23:$B$29,2,FALSE)),0)</f>
        <v>0</v>
      </c>
      <c r="AH80" s="47" t="str">
        <f t="shared" si="31"/>
        <v/>
      </c>
      <c r="AI80" s="39"/>
      <c r="AJ80" s="39">
        <f t="shared" si="35"/>
        <v>0</v>
      </c>
      <c r="AK80" s="209">
        <f t="shared" si="34"/>
        <v>0</v>
      </c>
    </row>
    <row r="81" spans="1:37" ht="15" hidden="1" customHeight="1">
      <c r="A81" s="191"/>
      <c r="B81" s="153" t="str">
        <f t="shared" si="25"/>
        <v/>
      </c>
      <c r="C81" s="154" t="str">
        <f t="shared" si="26"/>
        <v/>
      </c>
      <c r="D81" s="144"/>
      <c r="E81" s="145"/>
      <c r="F81" s="146"/>
      <c r="G81" s="147" t="str">
        <f t="shared" si="27"/>
        <v xml:space="preserve"> </v>
      </c>
      <c r="H81" s="148" t="str">
        <f>+IF(YEAR(Címlap!$B$5)-M81&gt;18,"","J")</f>
        <v/>
      </c>
      <c r="I81" s="158"/>
      <c r="J81" s="159"/>
      <c r="K81" s="178"/>
      <c r="L81" s="162"/>
      <c r="M81" s="162"/>
      <c r="N81" s="120"/>
      <c r="O81" s="116"/>
      <c r="P81" s="116"/>
      <c r="Q81" s="116"/>
      <c r="R81" s="117"/>
      <c r="S81" s="116"/>
      <c r="T81" s="118"/>
      <c r="U81" s="149">
        <f t="shared" si="24"/>
        <v>0</v>
      </c>
      <c r="V81" s="123"/>
      <c r="W81" s="156"/>
      <c r="X81" s="161"/>
      <c r="Y81" s="150">
        <f t="shared" si="28"/>
        <v>0</v>
      </c>
      <c r="Z81" s="155">
        <f t="shared" si="32"/>
        <v>0</v>
      </c>
      <c r="AA81" s="152">
        <f t="shared" si="29"/>
        <v>0</v>
      </c>
      <c r="AB81" s="50" t="str">
        <f t="shared" si="33"/>
        <v>F1H jun.</v>
      </c>
      <c r="AC81" s="50" t="s">
        <v>609</v>
      </c>
      <c r="AD81" s="41">
        <f>+IF(AND(OR(B81&lt;=$AG$4,U81=$U$6),B81&lt;15),ROUNDUP(AVERAGEIFS(Segédlet!$B$6:$B$19,Segédlet!$A$6:$A$19,"&gt;="&amp;$B81,Segédlet!$A$6:$A$19,"&lt;"&amp;($B81+$AE81)),0),0)</f>
        <v>0</v>
      </c>
      <c r="AE81" s="41">
        <f t="shared" si="30"/>
        <v>88</v>
      </c>
      <c r="AF81" s="41"/>
      <c r="AG81" s="41">
        <f>+IF(AD81&gt;0,INT(($AD$4-B81)/VLOOKUP($B$2,Segédlet!$A$23:$B$29,2,FALSE)),0)</f>
        <v>0</v>
      </c>
      <c r="AH81" s="47" t="str">
        <f t="shared" si="31"/>
        <v/>
      </c>
      <c r="AI81" s="39"/>
      <c r="AJ81" s="39">
        <f t="shared" si="35"/>
        <v>0</v>
      </c>
      <c r="AK81" s="209">
        <f t="shared" si="34"/>
        <v>0</v>
      </c>
    </row>
    <row r="82" spans="1:37" ht="15" hidden="1" customHeight="1">
      <c r="A82" s="191"/>
      <c r="B82" s="153" t="str">
        <f t="shared" si="25"/>
        <v/>
      </c>
      <c r="C82" s="154" t="str">
        <f t="shared" si="26"/>
        <v/>
      </c>
      <c r="D82" s="144"/>
      <c r="E82" s="145"/>
      <c r="F82" s="146"/>
      <c r="G82" s="147" t="str">
        <f t="shared" si="27"/>
        <v xml:space="preserve"> </v>
      </c>
      <c r="H82" s="148" t="str">
        <f>+IF(YEAR(Címlap!$B$5)-M82&gt;18,"","J")</f>
        <v/>
      </c>
      <c r="I82" s="158"/>
      <c r="J82" s="159"/>
      <c r="K82" s="178"/>
      <c r="L82" s="162"/>
      <c r="M82" s="162"/>
      <c r="N82" s="120"/>
      <c r="O82" s="116"/>
      <c r="P82" s="116"/>
      <c r="Q82" s="116"/>
      <c r="R82" s="117"/>
      <c r="S82" s="116"/>
      <c r="T82" s="118"/>
      <c r="U82" s="149">
        <f t="shared" si="24"/>
        <v>0</v>
      </c>
      <c r="V82" s="123"/>
      <c r="W82" s="156"/>
      <c r="X82" s="161"/>
      <c r="Y82" s="150">
        <f t="shared" si="28"/>
        <v>0</v>
      </c>
      <c r="Z82" s="155">
        <f t="shared" si="32"/>
        <v>0</v>
      </c>
      <c r="AA82" s="152">
        <f t="shared" si="29"/>
        <v>0</v>
      </c>
      <c r="AB82" s="50" t="str">
        <f t="shared" si="33"/>
        <v>F1H jun.</v>
      </c>
      <c r="AC82" s="50" t="s">
        <v>609</v>
      </c>
      <c r="AD82" s="41">
        <f>+IF(AND(OR(B82&lt;=$AG$4,U82=$U$6),B82&lt;15),ROUNDUP(AVERAGEIFS(Segédlet!$B$6:$B$19,Segédlet!$A$6:$A$19,"&gt;="&amp;$B82,Segédlet!$A$6:$A$19,"&lt;"&amp;($B82+$AE82)),0),0)</f>
        <v>0</v>
      </c>
      <c r="AE82" s="41">
        <f t="shared" si="30"/>
        <v>88</v>
      </c>
      <c r="AF82" s="41"/>
      <c r="AG82" s="41">
        <f>+IF(AD82&gt;0,INT(($AD$4-B82)/VLOOKUP($B$2,Segédlet!$A$23:$B$29,2,FALSE)),0)</f>
        <v>0</v>
      </c>
      <c r="AH82" s="47" t="str">
        <f t="shared" si="31"/>
        <v/>
      </c>
      <c r="AI82" s="39"/>
      <c r="AJ82" s="39">
        <f t="shared" si="35"/>
        <v>0</v>
      </c>
      <c r="AK82" s="209">
        <f t="shared" si="34"/>
        <v>0</v>
      </c>
    </row>
    <row r="83" spans="1:37" ht="15" hidden="1" customHeight="1">
      <c r="A83" s="191"/>
      <c r="B83" s="153" t="str">
        <f t="shared" si="25"/>
        <v/>
      </c>
      <c r="C83" s="154" t="str">
        <f t="shared" si="26"/>
        <v/>
      </c>
      <c r="D83" s="144"/>
      <c r="E83" s="145"/>
      <c r="F83" s="146"/>
      <c r="G83" s="147" t="str">
        <f t="shared" si="27"/>
        <v xml:space="preserve"> </v>
      </c>
      <c r="H83" s="148" t="str">
        <f>+IF(YEAR(Címlap!$B$5)-M83&gt;18,"","J")</f>
        <v/>
      </c>
      <c r="I83" s="158"/>
      <c r="J83" s="159"/>
      <c r="K83" s="178"/>
      <c r="L83" s="162"/>
      <c r="M83" s="162"/>
      <c r="N83" s="120"/>
      <c r="O83" s="116"/>
      <c r="P83" s="116"/>
      <c r="Q83" s="116"/>
      <c r="R83" s="117"/>
      <c r="S83" s="116"/>
      <c r="T83" s="118"/>
      <c r="U83" s="149">
        <f t="shared" si="24"/>
        <v>0</v>
      </c>
      <c r="V83" s="123"/>
      <c r="W83" s="156"/>
      <c r="X83" s="161"/>
      <c r="Y83" s="150">
        <f t="shared" si="28"/>
        <v>0</v>
      </c>
      <c r="Z83" s="155">
        <f t="shared" si="32"/>
        <v>0</v>
      </c>
      <c r="AA83" s="152">
        <f t="shared" si="29"/>
        <v>0</v>
      </c>
      <c r="AB83" s="50" t="str">
        <f t="shared" si="33"/>
        <v>F1H jun.</v>
      </c>
      <c r="AC83" s="50" t="s">
        <v>609</v>
      </c>
      <c r="AD83" s="41">
        <f>+IF(AND(OR(B83&lt;=$AG$4,U83=$U$6),B83&lt;15),ROUNDUP(AVERAGEIFS(Segédlet!$B$6:$B$19,Segédlet!$A$6:$A$19,"&gt;="&amp;$B83,Segédlet!$A$6:$A$19,"&lt;"&amp;($B83+$AE83)),0),0)</f>
        <v>0</v>
      </c>
      <c r="AE83" s="41">
        <f t="shared" si="30"/>
        <v>88</v>
      </c>
      <c r="AF83" s="41"/>
      <c r="AG83" s="41">
        <f>+IF(AD83&gt;0,INT(($AD$4-B83)/VLOOKUP($B$2,Segédlet!$A$23:$B$29,2,FALSE)),0)</f>
        <v>0</v>
      </c>
      <c r="AH83" s="47" t="str">
        <f t="shared" si="31"/>
        <v/>
      </c>
      <c r="AI83" s="39"/>
      <c r="AJ83" s="39">
        <f t="shared" si="35"/>
        <v>0</v>
      </c>
      <c r="AK83" s="209">
        <f t="shared" si="34"/>
        <v>0</v>
      </c>
    </row>
    <row r="84" spans="1:37" ht="15" hidden="1" customHeight="1">
      <c r="A84" s="191"/>
      <c r="B84" s="153" t="str">
        <f t="shared" si="25"/>
        <v/>
      </c>
      <c r="C84" s="154" t="str">
        <f t="shared" si="26"/>
        <v/>
      </c>
      <c r="D84" s="144"/>
      <c r="E84" s="145"/>
      <c r="F84" s="146"/>
      <c r="G84" s="147" t="str">
        <f t="shared" si="27"/>
        <v xml:space="preserve"> </v>
      </c>
      <c r="H84" s="148" t="str">
        <f>+IF(YEAR(Címlap!$B$5)-M84&gt;18,"","J")</f>
        <v/>
      </c>
      <c r="I84" s="158"/>
      <c r="J84" s="159"/>
      <c r="K84" s="178"/>
      <c r="L84" s="162"/>
      <c r="M84" s="162"/>
      <c r="N84" s="120"/>
      <c r="O84" s="116"/>
      <c r="P84" s="116"/>
      <c r="Q84" s="116"/>
      <c r="R84" s="117"/>
      <c r="S84" s="116"/>
      <c r="T84" s="118"/>
      <c r="U84" s="149">
        <f t="shared" si="24"/>
        <v>0</v>
      </c>
      <c r="V84" s="123"/>
      <c r="W84" s="156"/>
      <c r="X84" s="161"/>
      <c r="Y84" s="150">
        <f t="shared" si="28"/>
        <v>0</v>
      </c>
      <c r="Z84" s="155">
        <f t="shared" si="32"/>
        <v>0</v>
      </c>
      <c r="AA84" s="152">
        <f t="shared" si="29"/>
        <v>0</v>
      </c>
      <c r="AB84" s="50" t="str">
        <f t="shared" si="33"/>
        <v>F1H jun.</v>
      </c>
      <c r="AC84" s="50" t="s">
        <v>609</v>
      </c>
      <c r="AD84" s="41">
        <f>+IF(AND(OR(B84&lt;=$AG$4,U84=$U$6),B84&lt;15),ROUNDUP(AVERAGEIFS(Segédlet!$B$6:$B$19,Segédlet!$A$6:$A$19,"&gt;="&amp;$B84,Segédlet!$A$6:$A$19,"&lt;"&amp;($B84+$AE84)),0),0)</f>
        <v>0</v>
      </c>
      <c r="AE84" s="41">
        <f t="shared" si="30"/>
        <v>88</v>
      </c>
      <c r="AF84" s="41"/>
      <c r="AG84" s="41">
        <f>+IF(AD84&gt;0,INT(($AD$4-B84)/VLOOKUP($B$2,Segédlet!$A$23:$B$29,2,FALSE)),0)</f>
        <v>0</v>
      </c>
      <c r="AH84" s="47" t="str">
        <f t="shared" si="31"/>
        <v/>
      </c>
      <c r="AI84" s="39"/>
      <c r="AJ84" s="39">
        <f t="shared" si="35"/>
        <v>0</v>
      </c>
      <c r="AK84" s="209">
        <f t="shared" si="34"/>
        <v>0</v>
      </c>
    </row>
    <row r="85" spans="1:37" ht="15" hidden="1" customHeight="1">
      <c r="A85" s="191"/>
      <c r="B85" s="153" t="str">
        <f t="shared" si="25"/>
        <v/>
      </c>
      <c r="C85" s="154" t="str">
        <f t="shared" si="26"/>
        <v/>
      </c>
      <c r="D85" s="144"/>
      <c r="E85" s="145"/>
      <c r="F85" s="146"/>
      <c r="G85" s="147" t="str">
        <f t="shared" si="27"/>
        <v xml:space="preserve"> </v>
      </c>
      <c r="H85" s="148" t="str">
        <f>+IF(YEAR(Címlap!$B$5)-M85&gt;18,"","J")</f>
        <v/>
      </c>
      <c r="I85" s="158"/>
      <c r="J85" s="159"/>
      <c r="K85" s="178"/>
      <c r="L85" s="162"/>
      <c r="M85" s="162"/>
      <c r="N85" s="120"/>
      <c r="O85" s="116"/>
      <c r="P85" s="116"/>
      <c r="Q85" s="116"/>
      <c r="R85" s="117"/>
      <c r="S85" s="116"/>
      <c r="T85" s="118"/>
      <c r="U85" s="149">
        <f t="shared" si="24"/>
        <v>0</v>
      </c>
      <c r="V85" s="123"/>
      <c r="W85" s="156"/>
      <c r="X85" s="161"/>
      <c r="Y85" s="150">
        <f t="shared" si="28"/>
        <v>0</v>
      </c>
      <c r="Z85" s="155">
        <f t="shared" si="32"/>
        <v>0</v>
      </c>
      <c r="AA85" s="152">
        <f t="shared" si="29"/>
        <v>0</v>
      </c>
      <c r="AB85" s="50" t="str">
        <f t="shared" si="33"/>
        <v>F1H jun.</v>
      </c>
      <c r="AC85" s="50" t="s">
        <v>609</v>
      </c>
      <c r="AD85" s="41">
        <f>+IF(AND(OR(B85&lt;=$AG$4,U85=$U$6),B85&lt;15),ROUNDUP(AVERAGEIFS(Segédlet!$B$6:$B$19,Segédlet!$A$6:$A$19,"&gt;="&amp;$B85,Segédlet!$A$6:$A$19,"&lt;"&amp;($B85+$AE85)),0),0)</f>
        <v>0</v>
      </c>
      <c r="AE85" s="41">
        <f t="shared" si="30"/>
        <v>88</v>
      </c>
      <c r="AF85" s="41"/>
      <c r="AG85" s="41">
        <f>+IF(AD85&gt;0,INT(($AD$4-B85)/VLOOKUP($B$2,Segédlet!$A$23:$B$29,2,FALSE)),0)</f>
        <v>0</v>
      </c>
      <c r="AH85" s="47" t="str">
        <f t="shared" si="31"/>
        <v/>
      </c>
      <c r="AI85" s="39"/>
      <c r="AJ85" s="39">
        <f t="shared" si="35"/>
        <v>0</v>
      </c>
      <c r="AK85" s="209">
        <f t="shared" si="34"/>
        <v>0</v>
      </c>
    </row>
    <row r="86" spans="1:37" ht="15" hidden="1" customHeight="1">
      <c r="A86" s="187"/>
      <c r="B86" s="153" t="str">
        <f t="shared" si="25"/>
        <v/>
      </c>
      <c r="C86" s="154" t="str">
        <f t="shared" si="26"/>
        <v/>
      </c>
      <c r="D86" s="144"/>
      <c r="E86" s="145"/>
      <c r="F86" s="146"/>
      <c r="G86" s="147" t="str">
        <f t="shared" si="27"/>
        <v xml:space="preserve"> </v>
      </c>
      <c r="H86" s="148" t="str">
        <f>+IF(YEAR(Címlap!$B$5)-M86&gt;18,"","J")</f>
        <v/>
      </c>
      <c r="I86" s="158"/>
      <c r="J86" s="159"/>
      <c r="K86" s="178"/>
      <c r="L86" s="162"/>
      <c r="M86" s="162"/>
      <c r="N86" s="120"/>
      <c r="O86" s="116"/>
      <c r="P86" s="116"/>
      <c r="Q86" s="116"/>
      <c r="R86" s="117"/>
      <c r="S86" s="116"/>
      <c r="T86" s="118"/>
      <c r="U86" s="149">
        <f t="shared" si="24"/>
        <v>0</v>
      </c>
      <c r="V86" s="123"/>
      <c r="W86" s="156"/>
      <c r="X86" s="161"/>
      <c r="Y86" s="150">
        <f t="shared" si="28"/>
        <v>0</v>
      </c>
      <c r="Z86" s="155">
        <f t="shared" si="32"/>
        <v>0</v>
      </c>
      <c r="AA86" s="152">
        <f t="shared" si="29"/>
        <v>0</v>
      </c>
      <c r="AB86" s="50" t="str">
        <f t="shared" si="33"/>
        <v>F1H jun.</v>
      </c>
      <c r="AC86" s="50" t="s">
        <v>609</v>
      </c>
      <c r="AD86" s="41">
        <f>+IF(AND(OR(B86&lt;=$AG$4,U86=$U$6),B86&lt;15),ROUNDUP(AVERAGEIFS(Segédlet!$B$6:$B$19,Segédlet!$A$6:$A$19,"&gt;="&amp;$B86,Segédlet!$A$6:$A$19,"&lt;"&amp;($B86+$AE86)),0),0)</f>
        <v>0</v>
      </c>
      <c r="AE86" s="41">
        <f t="shared" si="30"/>
        <v>88</v>
      </c>
      <c r="AF86" s="41"/>
      <c r="AG86" s="41">
        <f>+IF(AD86&gt;0,INT(($AD$4-B86)/VLOOKUP($B$2,Segédlet!$A$23:$B$29,2,FALSE)),0)</f>
        <v>0</v>
      </c>
      <c r="AH86" s="47" t="str">
        <f t="shared" si="31"/>
        <v/>
      </c>
      <c r="AI86" s="39"/>
      <c r="AJ86" s="39">
        <f t="shared" si="35"/>
        <v>0</v>
      </c>
      <c r="AK86" s="209">
        <f t="shared" si="34"/>
        <v>0</v>
      </c>
    </row>
    <row r="87" spans="1:37" ht="15" hidden="1" customHeight="1">
      <c r="A87" s="187"/>
      <c r="B87" s="153" t="str">
        <f t="shared" si="25"/>
        <v/>
      </c>
      <c r="C87" s="154" t="str">
        <f t="shared" si="26"/>
        <v/>
      </c>
      <c r="D87" s="144"/>
      <c r="E87" s="145"/>
      <c r="F87" s="146"/>
      <c r="G87" s="147" t="str">
        <f t="shared" si="27"/>
        <v xml:space="preserve"> </v>
      </c>
      <c r="H87" s="148" t="str">
        <f>+IF(YEAR(Címlap!$B$5)-M87&gt;18,"","J")</f>
        <v/>
      </c>
      <c r="I87" s="158"/>
      <c r="J87" s="159"/>
      <c r="K87" s="178"/>
      <c r="L87" s="162"/>
      <c r="M87" s="162"/>
      <c r="N87" s="120"/>
      <c r="O87" s="116"/>
      <c r="P87" s="116"/>
      <c r="Q87" s="116"/>
      <c r="R87" s="117"/>
      <c r="S87" s="116"/>
      <c r="T87" s="118"/>
      <c r="U87" s="149">
        <f t="shared" ref="U87:U101" si="36">SUM(N87:T87)</f>
        <v>0</v>
      </c>
      <c r="V87" s="123"/>
      <c r="W87" s="156"/>
      <c r="X87" s="161"/>
      <c r="Y87" s="150">
        <f t="shared" si="28"/>
        <v>0</v>
      </c>
      <c r="Z87" s="155">
        <f t="shared" si="32"/>
        <v>0</v>
      </c>
      <c r="AA87" s="152">
        <f t="shared" si="29"/>
        <v>0</v>
      </c>
      <c r="AB87" s="50" t="str">
        <f t="shared" si="33"/>
        <v>F1H jun.</v>
      </c>
      <c r="AC87" s="50" t="s">
        <v>609</v>
      </c>
      <c r="AD87" s="41">
        <f>+IF(AND(OR(B87&lt;=$AG$4,U87=$U$6),B87&lt;15),ROUNDUP(AVERAGEIFS(Segédlet!$B$6:$B$19,Segédlet!$A$6:$A$19,"&gt;="&amp;$B87,Segédlet!$A$6:$A$19,"&lt;"&amp;($B87+$AE87)),0),0)</f>
        <v>0</v>
      </c>
      <c r="AE87" s="41">
        <f t="shared" si="30"/>
        <v>88</v>
      </c>
      <c r="AF87" s="41"/>
      <c r="AG87" s="41">
        <f>+IF(AD87&gt;0,INT(($AD$4-B87)/VLOOKUP($B$2,Segédlet!$A$23:$B$29,2,FALSE)),0)</f>
        <v>0</v>
      </c>
      <c r="AH87" s="47" t="str">
        <f t="shared" si="31"/>
        <v/>
      </c>
      <c r="AI87" s="39"/>
      <c r="AJ87" s="39">
        <f t="shared" si="35"/>
        <v>0</v>
      </c>
      <c r="AK87" s="209">
        <f t="shared" si="34"/>
        <v>0</v>
      </c>
    </row>
    <row r="88" spans="1:37" ht="15" hidden="1" customHeight="1">
      <c r="A88" s="187"/>
      <c r="B88" s="153" t="str">
        <f t="shared" si="25"/>
        <v/>
      </c>
      <c r="C88" s="154" t="str">
        <f t="shared" si="26"/>
        <v/>
      </c>
      <c r="D88" s="144"/>
      <c r="E88" s="145"/>
      <c r="F88" s="146"/>
      <c r="G88" s="147" t="str">
        <f t="shared" si="27"/>
        <v xml:space="preserve"> </v>
      </c>
      <c r="H88" s="148" t="str">
        <f>+IF(YEAR(Címlap!$B$5)-M88&gt;18,"","J")</f>
        <v/>
      </c>
      <c r="I88" s="158"/>
      <c r="J88" s="159"/>
      <c r="K88" s="178"/>
      <c r="L88" s="162"/>
      <c r="M88" s="162"/>
      <c r="N88" s="120"/>
      <c r="O88" s="116"/>
      <c r="P88" s="116"/>
      <c r="Q88" s="116"/>
      <c r="R88" s="117"/>
      <c r="S88" s="116"/>
      <c r="T88" s="118"/>
      <c r="U88" s="149">
        <f t="shared" si="36"/>
        <v>0</v>
      </c>
      <c r="V88" s="123"/>
      <c r="W88" s="156"/>
      <c r="X88" s="161"/>
      <c r="Y88" s="150">
        <f t="shared" si="28"/>
        <v>0</v>
      </c>
      <c r="Z88" s="155">
        <f t="shared" si="32"/>
        <v>0</v>
      </c>
      <c r="AA88" s="152">
        <f t="shared" si="29"/>
        <v>0</v>
      </c>
      <c r="AB88" s="50" t="str">
        <f t="shared" si="33"/>
        <v>F1H jun.</v>
      </c>
      <c r="AC88" s="50" t="s">
        <v>609</v>
      </c>
      <c r="AD88" s="41">
        <f>+IF(AND(OR(B88&lt;=$AG$4,U88=$U$6),B88&lt;15),ROUNDUP(AVERAGEIFS(Segédlet!$B$6:$B$19,Segédlet!$A$6:$A$19,"&gt;="&amp;$B88,Segédlet!$A$6:$A$19,"&lt;"&amp;($B88+$AE88)),0),0)</f>
        <v>0</v>
      </c>
      <c r="AE88" s="41">
        <f t="shared" si="30"/>
        <v>88</v>
      </c>
      <c r="AF88" s="41"/>
      <c r="AG88" s="41">
        <f>+IF(AD88&gt;0,INT(($AD$4-B88)/VLOOKUP($B$2,Segédlet!$A$23:$B$29,2,FALSE)),0)</f>
        <v>0</v>
      </c>
      <c r="AH88" s="47" t="str">
        <f t="shared" si="31"/>
        <v/>
      </c>
      <c r="AI88" s="39"/>
      <c r="AJ88" s="39">
        <f t="shared" si="35"/>
        <v>0</v>
      </c>
      <c r="AK88" s="209">
        <f t="shared" si="34"/>
        <v>0</v>
      </c>
    </row>
    <row r="89" spans="1:37" ht="15" hidden="1" customHeight="1">
      <c r="A89" s="187"/>
      <c r="B89" s="153" t="str">
        <f t="shared" si="25"/>
        <v/>
      </c>
      <c r="C89" s="154" t="str">
        <f t="shared" si="26"/>
        <v/>
      </c>
      <c r="D89" s="144"/>
      <c r="E89" s="145"/>
      <c r="F89" s="146"/>
      <c r="G89" s="147" t="str">
        <f t="shared" si="27"/>
        <v xml:space="preserve"> </v>
      </c>
      <c r="H89" s="148" t="str">
        <f>+IF(YEAR(Címlap!$B$5)-M89&gt;18,"","J")</f>
        <v/>
      </c>
      <c r="I89" s="158"/>
      <c r="J89" s="159"/>
      <c r="K89" s="178"/>
      <c r="L89" s="162"/>
      <c r="M89" s="162"/>
      <c r="N89" s="120"/>
      <c r="O89" s="116"/>
      <c r="P89" s="116"/>
      <c r="Q89" s="116"/>
      <c r="R89" s="117"/>
      <c r="S89" s="116"/>
      <c r="T89" s="118"/>
      <c r="U89" s="149">
        <f t="shared" si="36"/>
        <v>0</v>
      </c>
      <c r="V89" s="123"/>
      <c r="W89" s="156"/>
      <c r="X89" s="161"/>
      <c r="Y89" s="150">
        <f t="shared" si="28"/>
        <v>0</v>
      </c>
      <c r="Z89" s="155">
        <f t="shared" si="32"/>
        <v>0</v>
      </c>
      <c r="AA89" s="152">
        <f t="shared" si="29"/>
        <v>0</v>
      </c>
      <c r="AB89" s="50" t="str">
        <f t="shared" si="33"/>
        <v>F1H jun.</v>
      </c>
      <c r="AC89" s="50" t="s">
        <v>609</v>
      </c>
      <c r="AD89" s="41">
        <f>+IF(AND(OR(B89&lt;=$AG$4,U89=$U$6),B89&lt;15),ROUNDUP(AVERAGEIFS(Segédlet!$B$6:$B$19,Segédlet!$A$6:$A$19,"&gt;="&amp;$B89,Segédlet!$A$6:$A$19,"&lt;"&amp;($B89+$AE89)),0),0)</f>
        <v>0</v>
      </c>
      <c r="AE89" s="41">
        <f t="shared" si="30"/>
        <v>88</v>
      </c>
      <c r="AF89" s="41"/>
      <c r="AG89" s="41">
        <f>+IF(AD89&gt;0,INT(($AD$4-B89)/VLOOKUP($B$2,Segédlet!$A$23:$B$29,2,FALSE)),0)</f>
        <v>0</v>
      </c>
      <c r="AH89" s="47" t="str">
        <f t="shared" si="31"/>
        <v/>
      </c>
      <c r="AI89" s="39"/>
      <c r="AJ89" s="39">
        <f t="shared" si="35"/>
        <v>0</v>
      </c>
      <c r="AK89" s="209">
        <f t="shared" si="34"/>
        <v>0</v>
      </c>
    </row>
    <row r="90" spans="1:37" ht="15" hidden="1" customHeight="1">
      <c r="A90" s="187"/>
      <c r="B90" s="153" t="str">
        <f t="shared" si="25"/>
        <v/>
      </c>
      <c r="C90" s="154" t="str">
        <f t="shared" si="26"/>
        <v/>
      </c>
      <c r="D90" s="144"/>
      <c r="E90" s="145"/>
      <c r="F90" s="146"/>
      <c r="G90" s="147" t="str">
        <f t="shared" si="27"/>
        <v xml:space="preserve"> </v>
      </c>
      <c r="H90" s="148" t="str">
        <f>+IF(YEAR(Címlap!$B$5)-M90&gt;18,"","J")</f>
        <v/>
      </c>
      <c r="I90" s="158"/>
      <c r="J90" s="159"/>
      <c r="K90" s="178"/>
      <c r="L90" s="162"/>
      <c r="M90" s="162"/>
      <c r="N90" s="120"/>
      <c r="O90" s="116"/>
      <c r="P90" s="116"/>
      <c r="Q90" s="116"/>
      <c r="R90" s="117"/>
      <c r="S90" s="116"/>
      <c r="T90" s="118"/>
      <c r="U90" s="149">
        <f t="shared" si="36"/>
        <v>0</v>
      </c>
      <c r="V90" s="123"/>
      <c r="W90" s="156"/>
      <c r="X90" s="161"/>
      <c r="Y90" s="150">
        <f t="shared" si="28"/>
        <v>0</v>
      </c>
      <c r="Z90" s="155">
        <f t="shared" si="32"/>
        <v>0</v>
      </c>
      <c r="AA90" s="152">
        <f t="shared" si="29"/>
        <v>0</v>
      </c>
      <c r="AB90" s="50" t="str">
        <f t="shared" si="33"/>
        <v>F1H jun.</v>
      </c>
      <c r="AC90" s="50" t="s">
        <v>609</v>
      </c>
      <c r="AD90" s="41">
        <f>+IF(AND(OR(B90&lt;=$AG$4,U90=$U$6),B90&lt;15),ROUNDUP(AVERAGEIFS(Segédlet!$B$6:$B$19,Segédlet!$A$6:$A$19,"&gt;="&amp;$B90,Segédlet!$A$6:$A$19,"&lt;"&amp;($B90+$AE90)),0),0)</f>
        <v>0</v>
      </c>
      <c r="AE90" s="41">
        <f t="shared" si="30"/>
        <v>88</v>
      </c>
      <c r="AF90" s="41"/>
      <c r="AG90" s="41">
        <f>+IF(AD90&gt;0,INT(($AD$4-B90)/VLOOKUP($B$2,Segédlet!$A$23:$B$29,2,FALSE)),0)</f>
        <v>0</v>
      </c>
      <c r="AH90" s="47" t="str">
        <f t="shared" si="31"/>
        <v/>
      </c>
      <c r="AI90" s="39"/>
      <c r="AJ90" s="39">
        <f t="shared" si="35"/>
        <v>0</v>
      </c>
      <c r="AK90" s="209">
        <f t="shared" si="34"/>
        <v>0</v>
      </c>
    </row>
    <row r="91" spans="1:37" ht="15" hidden="1" customHeight="1">
      <c r="A91" s="187"/>
      <c r="B91" s="153" t="str">
        <f t="shared" si="25"/>
        <v/>
      </c>
      <c r="C91" s="154" t="str">
        <f t="shared" si="26"/>
        <v/>
      </c>
      <c r="D91" s="144"/>
      <c r="E91" s="145"/>
      <c r="F91" s="146"/>
      <c r="G91" s="147" t="str">
        <f t="shared" si="27"/>
        <v xml:space="preserve"> </v>
      </c>
      <c r="H91" s="148" t="str">
        <f>+IF(YEAR(Címlap!$B$5)-M91&gt;18,"","J")</f>
        <v/>
      </c>
      <c r="I91" s="158"/>
      <c r="J91" s="159"/>
      <c r="K91" s="178"/>
      <c r="L91" s="162"/>
      <c r="M91" s="162"/>
      <c r="N91" s="120"/>
      <c r="O91" s="116"/>
      <c r="P91" s="116"/>
      <c r="Q91" s="116"/>
      <c r="R91" s="117"/>
      <c r="S91" s="116"/>
      <c r="T91" s="118"/>
      <c r="U91" s="149">
        <f t="shared" si="36"/>
        <v>0</v>
      </c>
      <c r="V91" s="123"/>
      <c r="W91" s="156"/>
      <c r="X91" s="161"/>
      <c r="Y91" s="150">
        <f t="shared" si="28"/>
        <v>0</v>
      </c>
      <c r="Z91" s="155">
        <f t="shared" si="32"/>
        <v>0</v>
      </c>
      <c r="AA91" s="152">
        <f t="shared" si="29"/>
        <v>0</v>
      </c>
      <c r="AB91" s="50" t="str">
        <f t="shared" si="33"/>
        <v>F1H jun.</v>
      </c>
      <c r="AC91" s="50" t="s">
        <v>609</v>
      </c>
      <c r="AD91" s="41">
        <f>+IF(AND(OR(B91&lt;=$AG$4,U91=$U$6),B91&lt;15),ROUNDUP(AVERAGEIFS(Segédlet!$B$6:$B$19,Segédlet!$A$6:$A$19,"&gt;="&amp;$B91,Segédlet!$A$6:$A$19,"&lt;"&amp;($B91+$AE91)),0),0)</f>
        <v>0</v>
      </c>
      <c r="AE91" s="41">
        <f t="shared" si="30"/>
        <v>88</v>
      </c>
      <c r="AF91" s="41"/>
      <c r="AG91" s="41">
        <f>+IF(AD91&gt;0,INT(($AD$4-B91)/VLOOKUP($B$2,Segédlet!$A$23:$B$29,2,FALSE)),0)</f>
        <v>0</v>
      </c>
      <c r="AH91" s="47" t="str">
        <f t="shared" si="31"/>
        <v/>
      </c>
      <c r="AI91" s="39"/>
      <c r="AJ91" s="39">
        <f t="shared" si="35"/>
        <v>0</v>
      </c>
      <c r="AK91" s="209">
        <f t="shared" si="34"/>
        <v>0</v>
      </c>
    </row>
    <row r="92" spans="1:37" ht="15" hidden="1" customHeight="1">
      <c r="A92" s="187"/>
      <c r="B92" s="153" t="str">
        <f t="shared" si="25"/>
        <v/>
      </c>
      <c r="C92" s="154" t="str">
        <f t="shared" si="26"/>
        <v/>
      </c>
      <c r="D92" s="144"/>
      <c r="E92" s="145"/>
      <c r="F92" s="146"/>
      <c r="G92" s="147" t="str">
        <f t="shared" si="27"/>
        <v xml:space="preserve"> </v>
      </c>
      <c r="H92" s="148" t="str">
        <f>+IF(YEAR(Címlap!$B$5)-M92&gt;18,"","J")</f>
        <v/>
      </c>
      <c r="I92" s="158"/>
      <c r="J92" s="159"/>
      <c r="K92" s="178"/>
      <c r="L92" s="162"/>
      <c r="M92" s="162"/>
      <c r="N92" s="120"/>
      <c r="O92" s="116"/>
      <c r="P92" s="116"/>
      <c r="Q92" s="116"/>
      <c r="R92" s="117"/>
      <c r="S92" s="116"/>
      <c r="T92" s="118"/>
      <c r="U92" s="149">
        <f t="shared" si="36"/>
        <v>0</v>
      </c>
      <c r="V92" s="123"/>
      <c r="W92" s="156"/>
      <c r="X92" s="161"/>
      <c r="Y92" s="150">
        <f t="shared" si="28"/>
        <v>0</v>
      </c>
      <c r="Z92" s="155">
        <f t="shared" si="32"/>
        <v>0</v>
      </c>
      <c r="AA92" s="152">
        <f t="shared" si="29"/>
        <v>0</v>
      </c>
      <c r="AB92" s="50" t="str">
        <f t="shared" si="33"/>
        <v>F1H jun.</v>
      </c>
      <c r="AC92" s="50" t="s">
        <v>609</v>
      </c>
      <c r="AD92" s="41">
        <f>+IF(AND(OR(B92&lt;=$AG$4,U92=$U$6),B92&lt;15),ROUNDUP(AVERAGEIFS(Segédlet!$B$6:$B$19,Segédlet!$A$6:$A$19,"&gt;="&amp;$B92,Segédlet!$A$6:$A$19,"&lt;"&amp;($B92+$AE92)),0),0)</f>
        <v>0</v>
      </c>
      <c r="AE92" s="41">
        <f t="shared" si="30"/>
        <v>88</v>
      </c>
      <c r="AF92" s="41"/>
      <c r="AG92" s="41">
        <f>+IF(AD92&gt;0,INT(($AD$4-B92)/VLOOKUP($B$2,Segédlet!$A$23:$B$29,2,FALSE)),0)</f>
        <v>0</v>
      </c>
      <c r="AH92" s="47" t="str">
        <f t="shared" si="31"/>
        <v/>
      </c>
      <c r="AI92" s="39"/>
      <c r="AJ92" s="39">
        <f t="shared" si="35"/>
        <v>0</v>
      </c>
      <c r="AK92" s="209">
        <f t="shared" si="34"/>
        <v>0</v>
      </c>
    </row>
    <row r="93" spans="1:37" ht="15" hidden="1" customHeight="1">
      <c r="A93" s="187"/>
      <c r="B93" s="153" t="str">
        <f t="shared" si="25"/>
        <v/>
      </c>
      <c r="C93" s="154" t="str">
        <f t="shared" si="26"/>
        <v/>
      </c>
      <c r="D93" s="144"/>
      <c r="E93" s="145"/>
      <c r="F93" s="146"/>
      <c r="G93" s="147" t="str">
        <f t="shared" si="27"/>
        <v xml:space="preserve"> </v>
      </c>
      <c r="H93" s="148" t="str">
        <f>+IF(YEAR(Címlap!$B$5)-M93&gt;18,"","J")</f>
        <v/>
      </c>
      <c r="I93" s="158"/>
      <c r="J93" s="159"/>
      <c r="K93" s="178"/>
      <c r="L93" s="162"/>
      <c r="M93" s="162"/>
      <c r="N93" s="120"/>
      <c r="O93" s="116"/>
      <c r="P93" s="116"/>
      <c r="Q93" s="116"/>
      <c r="R93" s="117"/>
      <c r="S93" s="116"/>
      <c r="T93" s="118"/>
      <c r="U93" s="149">
        <f t="shared" si="36"/>
        <v>0</v>
      </c>
      <c r="V93" s="123"/>
      <c r="W93" s="156"/>
      <c r="X93" s="161"/>
      <c r="Y93" s="150">
        <f t="shared" si="28"/>
        <v>0</v>
      </c>
      <c r="Z93" s="155">
        <f t="shared" si="32"/>
        <v>0</v>
      </c>
      <c r="AA93" s="152">
        <f t="shared" si="29"/>
        <v>0</v>
      </c>
      <c r="AB93" s="50" t="str">
        <f t="shared" si="33"/>
        <v>F1H jun.</v>
      </c>
      <c r="AC93" s="50" t="s">
        <v>609</v>
      </c>
      <c r="AD93" s="41">
        <f>+IF(AND(OR(B93&lt;=$AG$4,U93=$U$6),B93&lt;15),ROUNDUP(AVERAGEIFS(Segédlet!$B$6:$B$19,Segédlet!$A$6:$A$19,"&gt;="&amp;$B93,Segédlet!$A$6:$A$19,"&lt;"&amp;($B93+$AE93)),0),0)</f>
        <v>0</v>
      </c>
      <c r="AE93" s="41">
        <f t="shared" si="30"/>
        <v>88</v>
      </c>
      <c r="AF93" s="41"/>
      <c r="AG93" s="41">
        <f>+IF(AD93&gt;0,INT(($AD$4-B93)/VLOOKUP($B$2,Segédlet!$A$23:$B$29,2,FALSE)),0)</f>
        <v>0</v>
      </c>
      <c r="AH93" s="47" t="str">
        <f t="shared" si="31"/>
        <v/>
      </c>
      <c r="AI93" s="39"/>
      <c r="AJ93" s="39">
        <f t="shared" si="35"/>
        <v>0</v>
      </c>
      <c r="AK93" s="209">
        <f t="shared" si="34"/>
        <v>0</v>
      </c>
    </row>
    <row r="94" spans="1:37" ht="15" hidden="1" customHeight="1">
      <c r="A94" s="187"/>
      <c r="B94" s="153" t="str">
        <f t="shared" si="25"/>
        <v/>
      </c>
      <c r="C94" s="154" t="str">
        <f t="shared" si="26"/>
        <v/>
      </c>
      <c r="D94" s="144"/>
      <c r="E94" s="145"/>
      <c r="F94" s="146"/>
      <c r="G94" s="147" t="str">
        <f t="shared" si="27"/>
        <v xml:space="preserve"> </v>
      </c>
      <c r="H94" s="148" t="str">
        <f>+IF(YEAR(Címlap!$B$5)-M94&gt;18,"","J")</f>
        <v/>
      </c>
      <c r="I94" s="158"/>
      <c r="J94" s="159"/>
      <c r="K94" s="178"/>
      <c r="L94" s="162"/>
      <c r="M94" s="162"/>
      <c r="N94" s="120"/>
      <c r="O94" s="116"/>
      <c r="P94" s="116"/>
      <c r="Q94" s="116"/>
      <c r="R94" s="117"/>
      <c r="S94" s="116"/>
      <c r="T94" s="118"/>
      <c r="U94" s="149">
        <f t="shared" si="36"/>
        <v>0</v>
      </c>
      <c r="V94" s="123"/>
      <c r="W94" s="156"/>
      <c r="X94" s="161"/>
      <c r="Y94" s="150">
        <f t="shared" si="28"/>
        <v>0</v>
      </c>
      <c r="Z94" s="155">
        <f t="shared" si="32"/>
        <v>0</v>
      </c>
      <c r="AA94" s="152">
        <f t="shared" si="29"/>
        <v>0</v>
      </c>
      <c r="AB94" s="50" t="str">
        <f t="shared" si="33"/>
        <v>F1H jun.</v>
      </c>
      <c r="AC94" s="50" t="s">
        <v>609</v>
      </c>
      <c r="AD94" s="41">
        <f>+IF(AND(OR(B94&lt;=$AG$4,U94=$U$6),B94&lt;15),ROUNDUP(AVERAGEIFS(Segédlet!$B$6:$B$19,Segédlet!$A$6:$A$19,"&gt;="&amp;$B94,Segédlet!$A$6:$A$19,"&lt;"&amp;($B94+$AE94)),0),0)</f>
        <v>0</v>
      </c>
      <c r="AE94" s="41">
        <f t="shared" si="30"/>
        <v>88</v>
      </c>
      <c r="AF94" s="41"/>
      <c r="AG94" s="41">
        <f>+IF(AD94&gt;0,INT(($AD$4-B94)/VLOOKUP($B$2,Segédlet!$A$23:$B$29,2,FALSE)),0)</f>
        <v>0</v>
      </c>
      <c r="AH94" s="47" t="str">
        <f t="shared" si="31"/>
        <v/>
      </c>
      <c r="AI94" s="39"/>
      <c r="AJ94" s="39">
        <f t="shared" si="35"/>
        <v>0</v>
      </c>
      <c r="AK94" s="209">
        <f t="shared" si="34"/>
        <v>0</v>
      </c>
    </row>
    <row r="95" spans="1:37" ht="15" hidden="1" customHeight="1">
      <c r="A95" s="187"/>
      <c r="B95" s="153" t="str">
        <f t="shared" si="25"/>
        <v/>
      </c>
      <c r="C95" s="154" t="str">
        <f t="shared" si="26"/>
        <v/>
      </c>
      <c r="D95" s="144"/>
      <c r="E95" s="145"/>
      <c r="F95" s="146"/>
      <c r="G95" s="147" t="str">
        <f t="shared" si="27"/>
        <v xml:space="preserve"> </v>
      </c>
      <c r="H95" s="148" t="str">
        <f>+IF(YEAR(Címlap!$B$5)-M95&gt;18,"","J")</f>
        <v/>
      </c>
      <c r="I95" s="158"/>
      <c r="J95" s="159"/>
      <c r="K95" s="178"/>
      <c r="L95" s="162"/>
      <c r="M95" s="162"/>
      <c r="N95" s="120"/>
      <c r="O95" s="116"/>
      <c r="P95" s="116"/>
      <c r="Q95" s="116"/>
      <c r="R95" s="117"/>
      <c r="S95" s="116"/>
      <c r="T95" s="118"/>
      <c r="U95" s="149">
        <f t="shared" si="36"/>
        <v>0</v>
      </c>
      <c r="V95" s="123"/>
      <c r="W95" s="156"/>
      <c r="X95" s="161"/>
      <c r="Y95" s="150">
        <f t="shared" si="28"/>
        <v>0</v>
      </c>
      <c r="Z95" s="155">
        <f t="shared" si="32"/>
        <v>0</v>
      </c>
      <c r="AA95" s="152">
        <f t="shared" si="29"/>
        <v>0</v>
      </c>
      <c r="AB95" s="50" t="str">
        <f t="shared" si="33"/>
        <v>F1H jun.</v>
      </c>
      <c r="AC95" s="50" t="s">
        <v>609</v>
      </c>
      <c r="AD95" s="41">
        <f>+IF(AND(OR(B95&lt;=$AG$4,U95=$U$6),B95&lt;15),ROUNDUP(AVERAGEIFS(Segédlet!$B$6:$B$19,Segédlet!$A$6:$A$19,"&gt;="&amp;$B95,Segédlet!$A$6:$A$19,"&lt;"&amp;($B95+$AE95)),0),0)</f>
        <v>0</v>
      </c>
      <c r="AE95" s="41">
        <f t="shared" si="30"/>
        <v>88</v>
      </c>
      <c r="AF95" s="41"/>
      <c r="AG95" s="41">
        <f>+IF(AD95&gt;0,INT(($AD$4-B95)/VLOOKUP($B$2,Segédlet!$A$23:$B$29,2,FALSE)),0)</f>
        <v>0</v>
      </c>
      <c r="AH95" s="47" t="str">
        <f t="shared" si="31"/>
        <v/>
      </c>
      <c r="AI95" s="39"/>
      <c r="AJ95" s="39">
        <f t="shared" si="35"/>
        <v>0</v>
      </c>
      <c r="AK95" s="209">
        <f t="shared" si="34"/>
        <v>0</v>
      </c>
    </row>
    <row r="96" spans="1:37" ht="15" hidden="1" customHeight="1">
      <c r="A96" s="187"/>
      <c r="B96" s="153" t="str">
        <f t="shared" si="25"/>
        <v/>
      </c>
      <c r="C96" s="154" t="str">
        <f t="shared" si="26"/>
        <v/>
      </c>
      <c r="D96" s="144"/>
      <c r="E96" s="145"/>
      <c r="F96" s="146"/>
      <c r="G96" s="147" t="str">
        <f t="shared" si="27"/>
        <v xml:space="preserve"> </v>
      </c>
      <c r="H96" s="148" t="str">
        <f>+IF(YEAR(Címlap!$B$5)-M96&gt;18,"","J")</f>
        <v/>
      </c>
      <c r="I96" s="158"/>
      <c r="J96" s="159"/>
      <c r="K96" s="178"/>
      <c r="L96" s="162"/>
      <c r="M96" s="162"/>
      <c r="N96" s="120"/>
      <c r="O96" s="116"/>
      <c r="P96" s="116"/>
      <c r="Q96" s="116"/>
      <c r="R96" s="117"/>
      <c r="S96" s="116"/>
      <c r="T96" s="118"/>
      <c r="U96" s="149">
        <f t="shared" si="36"/>
        <v>0</v>
      </c>
      <c r="V96" s="123"/>
      <c r="W96" s="156"/>
      <c r="X96" s="161"/>
      <c r="Y96" s="150">
        <f t="shared" si="28"/>
        <v>0</v>
      </c>
      <c r="Z96" s="155">
        <f t="shared" si="32"/>
        <v>0</v>
      </c>
      <c r="AA96" s="152">
        <f t="shared" si="29"/>
        <v>0</v>
      </c>
      <c r="AB96" s="50" t="str">
        <f t="shared" si="33"/>
        <v>F1H jun.</v>
      </c>
      <c r="AC96" s="50" t="s">
        <v>609</v>
      </c>
      <c r="AD96" s="41">
        <f>+IF(AND(OR(B96&lt;=$AG$4,U96=$U$6),B96&lt;15),ROUNDUP(AVERAGEIFS(Segédlet!$B$6:$B$19,Segédlet!$A$6:$A$19,"&gt;="&amp;$B96,Segédlet!$A$6:$A$19,"&lt;"&amp;($B96+$AE96)),0),0)</f>
        <v>0</v>
      </c>
      <c r="AE96" s="41">
        <f t="shared" si="30"/>
        <v>88</v>
      </c>
      <c r="AF96" s="41"/>
      <c r="AG96" s="41">
        <f>+IF(AD96&gt;0,INT(($AD$4-B96)/VLOOKUP($B$2,Segédlet!$A$23:$B$29,2,FALSE)),0)</f>
        <v>0</v>
      </c>
      <c r="AH96" s="47" t="str">
        <f t="shared" si="31"/>
        <v/>
      </c>
      <c r="AI96" s="39"/>
      <c r="AJ96" s="39">
        <f t="shared" si="35"/>
        <v>0</v>
      </c>
      <c r="AK96" s="209">
        <f t="shared" si="34"/>
        <v>0</v>
      </c>
    </row>
    <row r="97" spans="1:37" ht="15" hidden="1" customHeight="1">
      <c r="A97" s="187"/>
      <c r="B97" s="153" t="str">
        <f t="shared" si="25"/>
        <v/>
      </c>
      <c r="C97" s="154" t="str">
        <f t="shared" si="26"/>
        <v/>
      </c>
      <c r="D97" s="144"/>
      <c r="E97" s="145"/>
      <c r="F97" s="146"/>
      <c r="G97" s="147" t="str">
        <f t="shared" si="27"/>
        <v xml:space="preserve"> </v>
      </c>
      <c r="H97" s="148" t="str">
        <f>+IF(YEAR(Címlap!$B$5)-M97&gt;18,"","J")</f>
        <v/>
      </c>
      <c r="I97" s="158"/>
      <c r="J97" s="159"/>
      <c r="K97" s="178"/>
      <c r="L97" s="162"/>
      <c r="M97" s="162"/>
      <c r="N97" s="120"/>
      <c r="O97" s="116"/>
      <c r="P97" s="116"/>
      <c r="Q97" s="116"/>
      <c r="R97" s="117"/>
      <c r="S97" s="116"/>
      <c r="T97" s="118"/>
      <c r="U97" s="149">
        <f t="shared" si="36"/>
        <v>0</v>
      </c>
      <c r="V97" s="123"/>
      <c r="W97" s="156"/>
      <c r="X97" s="161"/>
      <c r="Y97" s="150">
        <f t="shared" si="28"/>
        <v>0</v>
      </c>
      <c r="Z97" s="155">
        <f t="shared" si="32"/>
        <v>0</v>
      </c>
      <c r="AA97" s="152">
        <f t="shared" si="29"/>
        <v>0</v>
      </c>
      <c r="AB97" s="50" t="str">
        <f t="shared" si="33"/>
        <v>F1H jun.</v>
      </c>
      <c r="AC97" s="50" t="s">
        <v>609</v>
      </c>
      <c r="AD97" s="41">
        <f>+IF(AND(OR(B97&lt;=$AG$4,U97=$U$6),B97&lt;15),ROUNDUP(AVERAGEIFS(Segédlet!$B$6:$B$19,Segédlet!$A$6:$A$19,"&gt;="&amp;$B97,Segédlet!$A$6:$A$19,"&lt;"&amp;($B97+$AE97)),0),0)</f>
        <v>0</v>
      </c>
      <c r="AE97" s="41">
        <f t="shared" si="30"/>
        <v>88</v>
      </c>
      <c r="AF97" s="41"/>
      <c r="AG97" s="41">
        <f>+IF(AD97&gt;0,INT(($AD$4-B97)/VLOOKUP($B$2,Segédlet!$A$23:$B$29,2,FALSE)),0)</f>
        <v>0</v>
      </c>
      <c r="AH97" s="47" t="str">
        <f t="shared" si="31"/>
        <v/>
      </c>
      <c r="AI97" s="39"/>
      <c r="AJ97" s="39">
        <f t="shared" si="35"/>
        <v>0</v>
      </c>
      <c r="AK97" s="209">
        <f t="shared" si="34"/>
        <v>0</v>
      </c>
    </row>
    <row r="98" spans="1:37" ht="15" hidden="1" customHeight="1">
      <c r="A98" s="187"/>
      <c r="B98" s="153" t="str">
        <f t="shared" si="25"/>
        <v/>
      </c>
      <c r="C98" s="154" t="str">
        <f t="shared" si="26"/>
        <v/>
      </c>
      <c r="D98" s="144"/>
      <c r="E98" s="145"/>
      <c r="F98" s="146"/>
      <c r="G98" s="147" t="str">
        <f t="shared" si="27"/>
        <v xml:space="preserve"> </v>
      </c>
      <c r="H98" s="148" t="str">
        <f>+IF(YEAR(Címlap!$B$5)-M98&gt;18,"","J")</f>
        <v/>
      </c>
      <c r="I98" s="158"/>
      <c r="J98" s="159"/>
      <c r="K98" s="178"/>
      <c r="L98" s="162"/>
      <c r="M98" s="162"/>
      <c r="N98" s="120"/>
      <c r="O98" s="116"/>
      <c r="P98" s="116"/>
      <c r="Q98" s="116"/>
      <c r="R98" s="117"/>
      <c r="S98" s="116"/>
      <c r="T98" s="118"/>
      <c r="U98" s="149">
        <f t="shared" si="36"/>
        <v>0</v>
      </c>
      <c r="V98" s="123"/>
      <c r="W98" s="156"/>
      <c r="X98" s="161"/>
      <c r="Y98" s="150">
        <f t="shared" si="28"/>
        <v>0</v>
      </c>
      <c r="Z98" s="155">
        <f t="shared" si="32"/>
        <v>0</v>
      </c>
      <c r="AA98" s="152">
        <f t="shared" si="29"/>
        <v>0</v>
      </c>
      <c r="AB98" s="50" t="str">
        <f t="shared" si="33"/>
        <v>F1H jun.</v>
      </c>
      <c r="AC98" s="50" t="s">
        <v>609</v>
      </c>
      <c r="AD98" s="41">
        <f>+IF(AND(OR(B98&lt;=$AG$4,U98=$U$6),B98&lt;15),ROUNDUP(AVERAGEIFS(Segédlet!$B$6:$B$19,Segédlet!$A$6:$A$19,"&gt;="&amp;$B98,Segédlet!$A$6:$A$19,"&lt;"&amp;($B98+$AE98)),0),0)</f>
        <v>0</v>
      </c>
      <c r="AE98" s="41">
        <f t="shared" si="30"/>
        <v>88</v>
      </c>
      <c r="AF98" s="41"/>
      <c r="AG98" s="41">
        <f>+IF(AD98&gt;0,INT(($AD$4-B98)/VLOOKUP($B$2,Segédlet!$A$23:$B$29,2,FALSE)),0)</f>
        <v>0</v>
      </c>
      <c r="AH98" s="47" t="str">
        <f t="shared" si="31"/>
        <v/>
      </c>
      <c r="AI98" s="39"/>
      <c r="AJ98" s="39">
        <f t="shared" si="35"/>
        <v>0</v>
      </c>
      <c r="AK98" s="209">
        <f t="shared" si="34"/>
        <v>0</v>
      </c>
    </row>
    <row r="99" spans="1:37" ht="15" hidden="1" customHeight="1">
      <c r="A99" s="187"/>
      <c r="B99" s="153" t="str">
        <f t="shared" si="25"/>
        <v/>
      </c>
      <c r="C99" s="154" t="str">
        <f t="shared" si="26"/>
        <v/>
      </c>
      <c r="D99" s="144"/>
      <c r="E99" s="145"/>
      <c r="F99" s="146"/>
      <c r="G99" s="147" t="str">
        <f t="shared" si="27"/>
        <v xml:space="preserve"> </v>
      </c>
      <c r="H99" s="148" t="str">
        <f>+IF(YEAR(Címlap!$B$5)-M99&gt;18,"","J")</f>
        <v/>
      </c>
      <c r="I99" s="158"/>
      <c r="J99" s="159"/>
      <c r="K99" s="178"/>
      <c r="L99" s="162"/>
      <c r="M99" s="162"/>
      <c r="N99" s="120"/>
      <c r="O99" s="116"/>
      <c r="P99" s="116"/>
      <c r="Q99" s="116"/>
      <c r="R99" s="117"/>
      <c r="S99" s="116"/>
      <c r="T99" s="118"/>
      <c r="U99" s="149">
        <f t="shared" si="36"/>
        <v>0</v>
      </c>
      <c r="V99" s="123"/>
      <c r="W99" s="156"/>
      <c r="X99" s="161"/>
      <c r="Y99" s="150">
        <f t="shared" si="28"/>
        <v>0</v>
      </c>
      <c r="Z99" s="155">
        <f t="shared" si="32"/>
        <v>0</v>
      </c>
      <c r="AA99" s="152">
        <f t="shared" si="29"/>
        <v>0</v>
      </c>
      <c r="AB99" s="50" t="str">
        <f t="shared" si="33"/>
        <v>F1H jun.</v>
      </c>
      <c r="AC99" s="50" t="s">
        <v>609</v>
      </c>
      <c r="AD99" s="41">
        <f>+IF(AND(OR(B99&lt;=$AG$4,U99=$U$6),B99&lt;15),ROUNDUP(AVERAGEIFS(Segédlet!$B$6:$B$19,Segédlet!$A$6:$A$19,"&gt;="&amp;$B99,Segédlet!$A$6:$A$19,"&lt;"&amp;($B99+$AE99)),0),0)</f>
        <v>0</v>
      </c>
      <c r="AE99" s="41">
        <f t="shared" si="30"/>
        <v>88</v>
      </c>
      <c r="AF99" s="41"/>
      <c r="AG99" s="41">
        <f>+IF(AD99&gt;0,INT(($AD$4-B99)/VLOOKUP($B$2,Segédlet!$A$23:$B$29,2,FALSE)),0)</f>
        <v>0</v>
      </c>
      <c r="AH99" s="47" t="str">
        <f t="shared" si="31"/>
        <v/>
      </c>
      <c r="AI99" s="39"/>
      <c r="AJ99" s="39">
        <f t="shared" si="35"/>
        <v>0</v>
      </c>
      <c r="AK99" s="209">
        <f t="shared" si="34"/>
        <v>0</v>
      </c>
    </row>
    <row r="100" spans="1:37" ht="15" hidden="1" customHeight="1">
      <c r="A100" s="187"/>
      <c r="B100" s="153" t="str">
        <f t="shared" si="25"/>
        <v/>
      </c>
      <c r="C100" s="154" t="str">
        <f t="shared" si="26"/>
        <v/>
      </c>
      <c r="D100" s="144"/>
      <c r="E100" s="145"/>
      <c r="F100" s="146"/>
      <c r="G100" s="147" t="str">
        <f t="shared" si="27"/>
        <v xml:space="preserve"> </v>
      </c>
      <c r="H100" s="148" t="str">
        <f>+IF(YEAR(Címlap!$B$5)-M100&gt;18,"","J")</f>
        <v/>
      </c>
      <c r="I100" s="158"/>
      <c r="J100" s="159"/>
      <c r="K100" s="178"/>
      <c r="L100" s="162"/>
      <c r="M100" s="162"/>
      <c r="N100" s="120"/>
      <c r="O100" s="116"/>
      <c r="P100" s="116"/>
      <c r="Q100" s="116"/>
      <c r="R100" s="117"/>
      <c r="S100" s="116"/>
      <c r="T100" s="118"/>
      <c r="U100" s="149">
        <f t="shared" si="36"/>
        <v>0</v>
      </c>
      <c r="V100" s="123"/>
      <c r="W100" s="156"/>
      <c r="X100" s="161"/>
      <c r="Y100" s="150">
        <f t="shared" si="28"/>
        <v>0</v>
      </c>
      <c r="Z100" s="155">
        <f t="shared" si="32"/>
        <v>0</v>
      </c>
      <c r="AA100" s="152">
        <f t="shared" si="29"/>
        <v>0</v>
      </c>
      <c r="AB100" s="50" t="str">
        <f t="shared" si="33"/>
        <v>F1H jun.</v>
      </c>
      <c r="AC100" s="50" t="s">
        <v>609</v>
      </c>
      <c r="AD100" s="41">
        <f>+IF(AND(OR(B100&lt;=$AG$4,U100=$U$6),B100&lt;15),ROUNDUP(AVERAGEIFS(Segédlet!$B$6:$B$19,Segédlet!$A$6:$A$19,"&gt;="&amp;$B100,Segédlet!$A$6:$A$19,"&lt;"&amp;($B100+$AE100)),0),0)</f>
        <v>0</v>
      </c>
      <c r="AE100" s="41">
        <f t="shared" si="30"/>
        <v>88</v>
      </c>
      <c r="AF100" s="41"/>
      <c r="AG100" s="41">
        <f>+IF(AD100&gt;0,INT(($AD$4-B100)/VLOOKUP($B$2,Segédlet!$A$23:$B$29,2,FALSE)),0)</f>
        <v>0</v>
      </c>
      <c r="AH100" s="47" t="str">
        <f t="shared" si="31"/>
        <v/>
      </c>
      <c r="AI100" s="39"/>
      <c r="AJ100" s="39">
        <f t="shared" si="35"/>
        <v>0</v>
      </c>
      <c r="AK100" s="209">
        <f t="shared" si="34"/>
        <v>0</v>
      </c>
    </row>
    <row r="101" spans="1:37" ht="15" hidden="1" customHeight="1" thickBot="1">
      <c r="A101" s="187"/>
      <c r="B101" s="163" t="str">
        <f t="shared" si="25"/>
        <v/>
      </c>
      <c r="C101" s="154" t="str">
        <f t="shared" si="26"/>
        <v/>
      </c>
      <c r="D101" s="144"/>
      <c r="E101" s="145"/>
      <c r="F101" s="146"/>
      <c r="G101" s="147" t="str">
        <f t="shared" si="27"/>
        <v xml:space="preserve"> </v>
      </c>
      <c r="H101" s="148" t="str">
        <f>+IF(YEAR(Címlap!$B$5)-M101&gt;18,"","J")</f>
        <v/>
      </c>
      <c r="I101" s="158"/>
      <c r="J101" s="159"/>
      <c r="K101" s="178"/>
      <c r="L101" s="162"/>
      <c r="M101" s="162"/>
      <c r="N101" s="120"/>
      <c r="O101" s="116"/>
      <c r="P101" s="116"/>
      <c r="Q101" s="116"/>
      <c r="R101" s="117"/>
      <c r="S101" s="116"/>
      <c r="T101" s="118"/>
      <c r="U101" s="149">
        <f t="shared" si="36"/>
        <v>0</v>
      </c>
      <c r="V101" s="123"/>
      <c r="W101" s="156"/>
      <c r="X101" s="161"/>
      <c r="Y101" s="150">
        <f t="shared" si="28"/>
        <v>0</v>
      </c>
      <c r="Z101" s="164">
        <f t="shared" si="32"/>
        <v>0</v>
      </c>
      <c r="AA101" s="152">
        <f t="shared" si="29"/>
        <v>0</v>
      </c>
      <c r="AB101" s="50" t="str">
        <f t="shared" si="33"/>
        <v>F1H jun.</v>
      </c>
      <c r="AC101" s="50" t="s">
        <v>609</v>
      </c>
      <c r="AD101" s="41">
        <f>+IF(AND(OR(B101&lt;=$AG$4,U101=$U$6),B101&lt;15),ROUNDUP(AVERAGEIFS(Segédlet!$B$6:$B$19,Segédlet!$A$6:$A$19,"&gt;="&amp;$B101,Segédlet!$A$6:$A$19,"&lt;"&amp;($B101+$AE101)),0),0)</f>
        <v>0</v>
      </c>
      <c r="AE101" s="41">
        <f t="shared" si="30"/>
        <v>88</v>
      </c>
      <c r="AF101" s="41"/>
      <c r="AG101" s="41">
        <f>+IF(AD101&gt;0,INT(($AD$4-B101)/VLOOKUP($B$2,Segédlet!$A$23:$B$29,2,FALSE)),0)</f>
        <v>0</v>
      </c>
      <c r="AH101" s="47" t="str">
        <f t="shared" si="31"/>
        <v/>
      </c>
      <c r="AI101" s="39"/>
      <c r="AJ101" s="39">
        <f t="shared" si="35"/>
        <v>0</v>
      </c>
      <c r="AK101" s="209">
        <f t="shared" si="34"/>
        <v>0</v>
      </c>
    </row>
    <row r="102" spans="1:37" ht="15" customHeight="1" thickTop="1">
      <c r="A102" s="187"/>
      <c r="B102" s="73"/>
      <c r="C102" s="74"/>
      <c r="D102" s="75"/>
      <c r="E102" s="76"/>
      <c r="F102" s="77"/>
      <c r="G102" s="78" t="s">
        <v>594</v>
      </c>
      <c r="H102" s="79"/>
      <c r="I102" s="80"/>
      <c r="J102" s="79"/>
      <c r="K102" s="79"/>
      <c r="L102" s="79"/>
      <c r="M102" s="81"/>
      <c r="N102" s="30">
        <f t="shared" ref="N102:T102" si="37">COUNTIF(N7:N101,"&gt;0")</f>
        <v>7</v>
      </c>
      <c r="O102" s="31">
        <f t="shared" si="37"/>
        <v>7</v>
      </c>
      <c r="P102" s="31">
        <f t="shared" si="37"/>
        <v>7</v>
      </c>
      <c r="Q102" s="31">
        <f t="shared" si="37"/>
        <v>7</v>
      </c>
      <c r="R102" s="31">
        <f t="shared" si="37"/>
        <v>7</v>
      </c>
      <c r="S102" s="31">
        <f t="shared" si="37"/>
        <v>0</v>
      </c>
      <c r="T102" s="32">
        <f t="shared" si="37"/>
        <v>0</v>
      </c>
      <c r="U102" s="82"/>
      <c r="V102" s="30">
        <f>COUNTIF(V7:V101,"&gt;0")</f>
        <v>0</v>
      </c>
      <c r="W102" s="31">
        <f>COUNTIF(W7:W101,"&gt;0")</f>
        <v>0</v>
      </c>
      <c r="X102" s="32">
        <f>COUNTIF(X7:X101,"&gt;0")</f>
        <v>0</v>
      </c>
      <c r="Y102" s="82"/>
      <c r="Z102" s="83"/>
      <c r="AA102" s="84"/>
      <c r="AB102" s="46"/>
      <c r="AC102" s="46"/>
      <c r="AD102" s="41"/>
      <c r="AE102" s="41"/>
      <c r="AF102" s="41"/>
      <c r="AG102" s="41"/>
      <c r="AH102" s="47" t="str">
        <f t="shared" si="31"/>
        <v/>
      </c>
      <c r="AI102" s="39"/>
      <c r="AJ102" s="39"/>
    </row>
    <row r="103" spans="1:37" ht="15" customHeight="1" thickBot="1">
      <c r="A103" s="187"/>
      <c r="B103" s="85"/>
      <c r="C103" s="86"/>
      <c r="D103" s="87"/>
      <c r="E103" s="88"/>
      <c r="F103" s="89"/>
      <c r="G103" s="90" t="s">
        <v>591</v>
      </c>
      <c r="H103" s="91"/>
      <c r="I103" s="92"/>
      <c r="J103" s="91"/>
      <c r="K103" s="91"/>
      <c r="L103" s="91"/>
      <c r="M103" s="93"/>
      <c r="N103" s="33">
        <f t="shared" ref="N103:T103" si="38">COUNTIF(N7:N101,N6)</f>
        <v>0</v>
      </c>
      <c r="O103" s="34">
        <f t="shared" si="38"/>
        <v>3</v>
      </c>
      <c r="P103" s="34">
        <f t="shared" si="38"/>
        <v>2</v>
      </c>
      <c r="Q103" s="34">
        <f t="shared" si="38"/>
        <v>1</v>
      </c>
      <c r="R103" s="34">
        <f t="shared" si="38"/>
        <v>4</v>
      </c>
      <c r="S103" s="34">
        <f t="shared" si="38"/>
        <v>0</v>
      </c>
      <c r="T103" s="35">
        <f t="shared" si="38"/>
        <v>0</v>
      </c>
      <c r="U103" s="94"/>
      <c r="V103" s="33">
        <f>COUNTIF(V7:V101,V6)</f>
        <v>0</v>
      </c>
      <c r="W103" s="34">
        <f>COUNTIF(W7:W101,W6)</f>
        <v>0</v>
      </c>
      <c r="X103" s="35">
        <f>COUNTIF(X7:X101,X6)</f>
        <v>0</v>
      </c>
      <c r="Y103" s="94"/>
      <c r="Z103" s="95"/>
      <c r="AA103" s="96"/>
      <c r="AB103" s="46"/>
      <c r="AC103" s="46"/>
      <c r="AD103" s="41"/>
      <c r="AE103" s="41"/>
      <c r="AF103" s="41"/>
      <c r="AG103" s="41"/>
      <c r="AH103" s="47"/>
      <c r="AI103" s="39"/>
      <c r="AJ103" s="39"/>
    </row>
    <row r="104" spans="1:37" ht="15" customHeight="1" thickTop="1" thickBot="1">
      <c r="A104" s="188"/>
      <c r="B104" s="97"/>
      <c r="C104" s="98"/>
      <c r="D104" s="99"/>
      <c r="E104" s="100"/>
      <c r="F104" s="101"/>
      <c r="G104" s="102" t="s">
        <v>593</v>
      </c>
      <c r="H104" s="103"/>
      <c r="I104" s="104"/>
      <c r="J104" s="103"/>
      <c r="K104" s="103"/>
      <c r="L104" s="103"/>
      <c r="M104" s="105"/>
      <c r="N104" s="36">
        <f>+COUNTIFS(N7:N101,"="&amp;N6)</f>
        <v>0</v>
      </c>
      <c r="O104" s="37">
        <f>+COUNTIFS(N7:N101,"="&amp;N6,O7:O101,"="&amp;O6)</f>
        <v>0</v>
      </c>
      <c r="P104" s="37">
        <f>+COUNTIFS(N7:N101,"="&amp;N6,O7:O101,"="&amp;O6,P7:P101,"="&amp;P6)</f>
        <v>0</v>
      </c>
      <c r="Q104" s="37">
        <f>+COUNTIFS(N7:N101,"="&amp;N6,O7:O101,"="&amp;O6,P7:P101,"="&amp;P6,Q7:Q101,"="&amp;Q6)</f>
        <v>0</v>
      </c>
      <c r="R104" s="37">
        <f>+COUNTIFS(N7:N101,"="&amp;N6,O7:O101,"="&amp;O6,P7:P101,"="&amp;P6,Q7:Q101,"="&amp;Q6,R7:R101,"="&amp;R6)</f>
        <v>0</v>
      </c>
      <c r="S104" s="37">
        <f>+COUNTIFS(N7:N101,"="&amp;N6,O7:O101,"="&amp;O6,P7:P101,"="&amp;P6,Q7:Q101,"="&amp;Q6,R7:R101,"="&amp;R6,S7:S101,"="&amp;S6)</f>
        <v>0</v>
      </c>
      <c r="T104" s="38">
        <f>+COUNTIFS(N7:N101,"="&amp;N6,O7:O101,"="&amp;O6,P7:P101,"="&amp;P6,Q7:Q101,"="&amp;Q6,R7:R101,"="&amp;R6,S7:S101,"="&amp;S6,T7:T101,"="&amp;T6)</f>
        <v>0</v>
      </c>
      <c r="U104" s="106">
        <f>+T104/AD4</f>
        <v>0</v>
      </c>
      <c r="V104" s="36">
        <f>+COUNTIFS(N7:N101,"="&amp;N6,O7:O101,"="&amp;O6,P7:P101,"="&amp;P6,Q7:Q101,"="&amp;Q6,R7:R101,"="&amp;R6,S7:S101,"="&amp;S6,T7:T101,"="&amp;T6,V7:V101,"="&amp;V6)</f>
        <v>0</v>
      </c>
      <c r="W104" s="37">
        <f>+COUNTIFS(N7:N101,"="&amp;N6,O7:O101,"="&amp;O6,P7:P101,"="&amp;P6,Q7:Q101,"="&amp;Q6,R7:R101,"="&amp;R6,S7:S101,"="&amp;S6,T7:T101,"="&amp;T6,V7:V101,"="&amp;V6,W7:W101,"="&amp;W6)</f>
        <v>0</v>
      </c>
      <c r="X104" s="38">
        <f>+COUNTIFS(N7:N101,"="&amp;N6,O7:O101,"="&amp;O6,P7:P101,"="&amp;P6,Q7:Q101,"="&amp;Q6,R7:R101,"="&amp;R6,S7:S101,"="&amp;S6,T7:T101,"="&amp;T6,V7:V101,"="&amp;V6,W7:W101,"="&amp;W6,X7:X101,"="&amp;X6)</f>
        <v>0</v>
      </c>
      <c r="Y104" s="107"/>
      <c r="Z104" s="72"/>
      <c r="AA104" s="108"/>
      <c r="AB104" s="46"/>
      <c r="AC104" s="46"/>
      <c r="AD104" s="41"/>
      <c r="AE104" s="41"/>
      <c r="AF104" s="41"/>
      <c r="AG104" s="41"/>
      <c r="AH104" s="47"/>
      <c r="AI104" s="39"/>
      <c r="AJ104" s="39"/>
    </row>
    <row r="106" spans="1:37">
      <c r="A106" s="39"/>
      <c r="B106" s="41"/>
      <c r="C106" s="41"/>
      <c r="D106" s="41"/>
      <c r="E106" s="39"/>
      <c r="F106" s="39"/>
      <c r="G106" s="39"/>
      <c r="H106" s="39"/>
      <c r="I106" s="41"/>
      <c r="J106" s="109"/>
      <c r="K106" s="39"/>
      <c r="L106" s="39"/>
      <c r="M106" s="109"/>
      <c r="N106" s="110"/>
      <c r="O106" s="110"/>
      <c r="P106" s="110"/>
      <c r="Q106" s="110"/>
      <c r="R106" s="39"/>
      <c r="S106" s="39"/>
      <c r="T106" s="39"/>
      <c r="U106" s="43"/>
      <c r="V106" s="39"/>
      <c r="W106" s="39"/>
      <c r="X106" s="39"/>
      <c r="Y106" s="43"/>
      <c r="Z106" s="41"/>
      <c r="AA106" s="39"/>
      <c r="AB106" s="46"/>
      <c r="AC106" s="46"/>
      <c r="AD106" s="41"/>
      <c r="AE106" s="41"/>
      <c r="AF106" s="41"/>
      <c r="AG106" s="41"/>
      <c r="AH106" s="47"/>
      <c r="AI106" s="39"/>
      <c r="AJ106" s="39"/>
    </row>
  </sheetData>
  <sheetProtection sort="0" autoFilter="0" pivotTables="0"/>
  <sortState ref="A7:AK21">
    <sortCondition ref="C7:C21"/>
  </sortState>
  <mergeCells count="23">
    <mergeCell ref="AA4:AA5"/>
    <mergeCell ref="AD5:AD6"/>
    <mergeCell ref="AE5:AE6"/>
    <mergeCell ref="AH5:AH6"/>
    <mergeCell ref="AJ5:AJ6"/>
    <mergeCell ref="Z4:Z5"/>
    <mergeCell ref="I4:I5"/>
    <mergeCell ref="J4:J5"/>
    <mergeCell ref="K4:K5"/>
    <mergeCell ref="L4:L5"/>
    <mergeCell ref="M4:M5"/>
    <mergeCell ref="N4:T4"/>
    <mergeCell ref="U4:U5"/>
    <mergeCell ref="V4:V5"/>
    <mergeCell ref="W4:W5"/>
    <mergeCell ref="X4:X5"/>
    <mergeCell ref="Y4:Y5"/>
    <mergeCell ref="H4:H5"/>
    <mergeCell ref="A4:A6"/>
    <mergeCell ref="B4:C4"/>
    <mergeCell ref="D4:D5"/>
    <mergeCell ref="E4:E5"/>
    <mergeCell ref="F4:F5"/>
  </mergeCells>
  <conditionalFormatting sqref="B29:G101 B7:H20 J7:J21 L7:M21 E21:H21 F27:G28 B21:D28 F22:H26 L29:M101 M22:M28">
    <cfRule type="expression" dxfId="12" priority="12">
      <formula>$H7="J"</formula>
    </cfRule>
  </conditionalFormatting>
  <conditionalFormatting sqref="N7:X101">
    <cfRule type="expression" dxfId="11" priority="6">
      <formula>AND(N7=N$6,NOT(ISBLANK(N7)))</formula>
    </cfRule>
    <cfRule type="expression" dxfId="10" priority="13">
      <formula>AND(N7&gt;N$6,NOT(ISBLANK(N7)))</formula>
    </cfRule>
  </conditionalFormatting>
  <conditionalFormatting sqref="B7:B101 G7:H26 G27:G101">
    <cfRule type="expression" dxfId="9" priority="7">
      <formula>$B7&lt;4</formula>
    </cfRule>
  </conditionalFormatting>
  <conditionalFormatting sqref="I7:I26">
    <cfRule type="expression" dxfId="8" priority="11">
      <formula>$H7="J"</formula>
    </cfRule>
  </conditionalFormatting>
  <conditionalFormatting sqref="I27:I101">
    <cfRule type="expression" dxfId="7" priority="8">
      <formula>$H27="J"</formula>
    </cfRule>
  </conditionalFormatting>
  <conditionalFormatting sqref="J29:J101 H27:H101">
    <cfRule type="expression" dxfId="6" priority="10">
      <formula>$H27="J"</formula>
    </cfRule>
  </conditionalFormatting>
  <conditionalFormatting sqref="H27:H101">
    <cfRule type="expression" dxfId="5" priority="9">
      <formula>$B27&lt;4</formula>
    </cfRule>
  </conditionalFormatting>
  <conditionalFormatting sqref="B7:B101">
    <cfRule type="duplicateValues" dxfId="4" priority="5" stopIfTrue="1"/>
  </conditionalFormatting>
  <conditionalFormatting sqref="K7:K21 K29:K101">
    <cfRule type="expression" dxfId="3" priority="4">
      <formula>$H7="J"</formula>
    </cfRule>
  </conditionalFormatting>
  <conditionalFormatting sqref="E22:E28">
    <cfRule type="expression" dxfId="2" priority="3">
      <formula>$H22="J"</formula>
    </cfRule>
  </conditionalFormatting>
  <conditionalFormatting sqref="J22:J28 L22:L28">
    <cfRule type="expression" dxfId="1" priority="2">
      <formula>$H22="J"</formula>
    </cfRule>
  </conditionalFormatting>
  <conditionalFormatting sqref="K22:K28">
    <cfRule type="expression" dxfId="0" priority="1">
      <formula>$H22="J"</formula>
    </cfRule>
  </conditionalFormatting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Címlap</vt:lpstr>
      <vt:lpstr>Cover</vt:lpstr>
      <vt:lpstr>F1A</vt:lpstr>
      <vt:lpstr>F1A junior</vt:lpstr>
      <vt:lpstr>F1B</vt:lpstr>
      <vt:lpstr>F1C</vt:lpstr>
      <vt:lpstr>F1Q</vt:lpstr>
      <vt:lpstr>F1H</vt:lpstr>
      <vt:lpstr>F1H junior</vt:lpstr>
      <vt:lpstr>Segédlet</vt:lpstr>
      <vt:lpstr>Team</vt:lpstr>
    </vt:vector>
  </TitlesOfParts>
  <Company>Herendi Porcelánmanufaktúra Zrt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nickf</cp:lastModifiedBy>
  <cp:lastPrinted>2018-07-24T11:55:42Z</cp:lastPrinted>
  <dcterms:created xsi:type="dcterms:W3CDTF">2017-03-28T13:17:02Z</dcterms:created>
  <dcterms:modified xsi:type="dcterms:W3CDTF">2018-07-24T15:33:31Z</dcterms:modified>
</cp:coreProperties>
</file>